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Kings County 2021\kit\"/>
    </mc:Choice>
  </mc:AlternateContent>
  <xr:revisionPtr revIDLastSave="0" documentId="13_ncr:1_{D63E10C7-3A1E-4426-8972-A4261FE86A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asignación!$B$5:$E$5</definedName>
    <definedName name="_xlnm.Print_Area" localSheetId="1">asignación!$B$4:$Q$44</definedName>
    <definedName name="_xlnm.Print_Titles" localSheetId="1">asignación!$5:$5</definedName>
  </definedNames>
  <calcPr calcId="191029"/>
</workbook>
</file>

<file path=xl/calcChain.xml><?xml version="1.0" encoding="utf-8"?>
<calcChain xmlns="http://schemas.openxmlformats.org/spreadsheetml/2006/main">
  <c r="G1" i="2" l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6" i="1"/>
  <c r="Q15" i="1"/>
  <c r="Q16" i="1"/>
  <c r="Q17" i="1"/>
  <c r="Q18" i="1"/>
  <c r="Q19" i="1"/>
  <c r="Q20" i="1"/>
  <c r="Q21" i="1"/>
  <c r="Q22" i="1"/>
  <c r="Q23" i="1"/>
  <c r="Q24" i="1"/>
  <c r="Q7" i="1"/>
  <c r="Q25" i="1"/>
  <c r="Q26" i="1"/>
  <c r="Q27" i="1"/>
  <c r="Q28" i="1"/>
  <c r="Q29" i="1"/>
  <c r="Q30" i="1"/>
  <c r="Q31" i="1"/>
  <c r="Q32" i="1"/>
  <c r="Q33" i="1"/>
  <c r="Q34" i="1"/>
  <c r="Q8" i="1"/>
  <c r="Q35" i="1"/>
  <c r="Q36" i="1"/>
  <c r="Q37" i="1"/>
  <c r="Q38" i="1"/>
  <c r="Q39" i="1"/>
  <c r="Q40" i="1"/>
  <c r="Q41" i="1"/>
  <c r="Q42" i="1"/>
  <c r="Q43" i="1"/>
  <c r="Q9" i="1"/>
  <c r="Q10" i="1"/>
  <c r="Q11" i="1"/>
  <c r="Q44" i="1"/>
  <c r="Q12" i="1"/>
  <c r="Q13" i="1"/>
  <c r="Q14" i="1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Q6" i="1"/>
  <c r="D46" i="1"/>
  <c r="I8" i="2" s="1"/>
  <c r="E46" i="1"/>
  <c r="I10" i="2" s="1"/>
  <c r="F46" i="1"/>
  <c r="I11" i="2" s="1"/>
  <c r="G46" i="1"/>
  <c r="I12" i="2" s="1"/>
  <c r="H46" i="1"/>
  <c r="I13" i="2" s="1"/>
  <c r="I46" i="1"/>
  <c r="I14" i="2" s="1"/>
  <c r="J46" i="1"/>
  <c r="I15" i="2" s="1"/>
  <c r="K46" i="1"/>
  <c r="I16" i="2" s="1"/>
  <c r="L46" i="1"/>
  <c r="I17" i="2" s="1"/>
  <c r="N46" i="1"/>
  <c r="I19" i="2" s="1"/>
  <c r="O46" i="1"/>
  <c r="I20" i="2" s="1"/>
  <c r="P46" i="1"/>
  <c r="I21" i="2" s="1"/>
  <c r="M46" i="1" l="1"/>
  <c r="I18" i="2" s="1"/>
  <c r="Q46" i="1"/>
  <c r="I22" i="2" s="1"/>
  <c r="H8" i="2"/>
  <c r="O2" i="1" l="1"/>
  <c r="N7" i="2"/>
  <c r="N17" i="2" l="1"/>
  <c r="N14" i="2"/>
  <c r="N13" i="2"/>
  <c r="N21" i="2"/>
  <c r="N12" i="2"/>
  <c r="N20" i="2"/>
  <c r="N11" i="2"/>
  <c r="N16" i="2"/>
  <c r="N18" i="2"/>
  <c r="N22" i="2"/>
  <c r="L7" i="2" l="1"/>
  <c r="M7" i="2"/>
  <c r="I2" i="1" l="1"/>
  <c r="L2" i="1"/>
  <c r="M18" i="2"/>
  <c r="L12" i="2"/>
  <c r="L14" i="2"/>
  <c r="L11" i="2"/>
  <c r="L18" i="2"/>
  <c r="L22" i="2"/>
  <c r="M14" i="2"/>
  <c r="M11" i="2"/>
  <c r="M22" i="2"/>
  <c r="L16" i="2"/>
  <c r="M13" i="2"/>
  <c r="L13" i="2"/>
  <c r="L17" i="2"/>
  <c r="L21" i="2"/>
  <c r="M17" i="2"/>
  <c r="M16" i="2"/>
  <c r="M20" i="2"/>
  <c r="M12" i="2"/>
  <c r="M21" i="2"/>
  <c r="L20" i="2"/>
  <c r="G9" i="2"/>
  <c r="N9" i="2" l="1"/>
  <c r="P2" i="1"/>
  <c r="E9" i="2"/>
  <c r="F9" i="2"/>
  <c r="K7" i="2"/>
  <c r="J7" i="2"/>
  <c r="M9" i="2" l="1"/>
  <c r="M2" i="1"/>
  <c r="L9" i="2"/>
  <c r="J2" i="1"/>
  <c r="P13" i="2"/>
  <c r="J13" i="2" l="1"/>
  <c r="K13" i="2"/>
  <c r="P18" i="2"/>
  <c r="P22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K18" i="2"/>
  <c r="C2" i="1"/>
  <c r="J18" i="2"/>
  <c r="F2" i="1"/>
  <c r="K22" i="2"/>
  <c r="K17" i="2"/>
  <c r="K21" i="2"/>
  <c r="K20" i="2"/>
  <c r="J22" i="2"/>
  <c r="K11" i="2"/>
  <c r="O13" i="2" l="1"/>
  <c r="O14" i="2"/>
  <c r="O18" i="2"/>
  <c r="O12" i="2"/>
  <c r="C9" i="2"/>
  <c r="D9" i="2"/>
  <c r="O17" i="2"/>
  <c r="O20" i="2"/>
  <c r="O11" i="2"/>
  <c r="O22" i="2"/>
  <c r="O16" i="2"/>
  <c r="O21" i="2"/>
  <c r="I9" i="2" l="1"/>
  <c r="P9" i="2" s="1"/>
  <c r="G2" i="1"/>
  <c r="K9" i="2"/>
  <c r="J9" i="2"/>
  <c r="D2" i="1"/>
</calcChain>
</file>

<file path=xl/sharedStrings.xml><?xml version="1.0" encoding="utf-8"?>
<sst xmlns="http://schemas.openxmlformats.org/spreadsheetml/2006/main" count="108" uniqueCount="64">
  <si>
    <t>Total</t>
  </si>
  <si>
    <t xml:space="preserve"> Hisp</t>
  </si>
  <si>
    <t>Latino</t>
  </si>
  <si>
    <t>D2:</t>
  </si>
  <si>
    <t>D1:</t>
  </si>
  <si>
    <t>D3:</t>
  </si>
  <si>
    <t>D4:</t>
  </si>
  <si>
    <t>D5:</t>
  </si>
  <si>
    <t>Lemoore Station</t>
  </si>
  <si>
    <t>Lemoore</t>
  </si>
  <si>
    <t>CDP</t>
  </si>
  <si>
    <t>Hardwick</t>
  </si>
  <si>
    <t>Armona|Grangeville</t>
  </si>
  <si>
    <t>Hanford</t>
  </si>
  <si>
    <t>Home Garden</t>
  </si>
  <si>
    <t>Corcoran</t>
  </si>
  <si>
    <t>Stratford</t>
  </si>
  <si>
    <t>Kettleman City</t>
  </si>
  <si>
    <t>Avenal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</si>
  <si>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</si>
  <si>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</si>
  <si>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</si>
  <si>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</si>
  <si>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</si>
  <si>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</si>
  <si>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</si>
  <si>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</si>
  <si>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</si>
  <si>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</si>
  <si>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</si>
  <si>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</si>
  <si>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</si>
  <si>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Cuando termine, envíe por e-mail su lista de designaciones a Redistricting@co.kings.ca.us</t>
  </si>
  <si>
    <t>Referencia: Población total &amp; deviación de la ideal por distrito</t>
  </si>
  <si>
    <t>Distrito (1-5)</t>
  </si>
  <si>
    <t>Unid</t>
  </si>
  <si>
    <t>Pob</t>
  </si>
  <si>
    <t>Ciudad o</t>
  </si>
  <si>
    <t>Población total</t>
  </si>
  <si>
    <t>Población Ciudadana en Edad Electoral (PCEE)</t>
  </si>
  <si>
    <t>PCEVotantes Registratos (Nov. 2020)</t>
  </si>
  <si>
    <t>Votantes Activos (Nov. 2020)</t>
  </si>
  <si>
    <t>Blanco</t>
  </si>
  <si>
    <t>Negro</t>
  </si>
  <si>
    <t>Asiático</t>
  </si>
  <si>
    <t>Otro</t>
  </si>
  <si>
    <t>Totales por distrito</t>
  </si>
  <si>
    <t>Población ideal:</t>
  </si>
  <si>
    <t>Public Participation Kit de Kings County 2021</t>
  </si>
  <si>
    <t>Entre su nombre aquí</t>
  </si>
  <si>
    <t>Contados</t>
  </si>
  <si>
    <t>Porcentajes</t>
  </si>
  <si>
    <t>Grupo</t>
  </si>
  <si>
    <t>Categoria</t>
  </si>
  <si>
    <t>Pob. Tot.</t>
  </si>
  <si>
    <t>Deviación en personas</t>
  </si>
  <si>
    <t>PCEE Total</t>
  </si>
  <si>
    <t>Latinos</t>
  </si>
  <si>
    <t>Blancos</t>
  </si>
  <si>
    <t>Negros</t>
  </si>
  <si>
    <t>PCEVotantes Registrados (Nov. 2020)</t>
  </si>
  <si>
    <t>Sin designación</t>
  </si>
  <si>
    <t>Comentarios sobre esta opción</t>
  </si>
  <si>
    <t>Este mapa tiene razón porque…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</si>
</sst>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7" fillId="0" borderId="3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5" fillId="0" borderId="32" xfId="0" applyFont="1" applyBorder="1"/>
    <xf numFmtId="0" fontId="5" fillId="0" borderId="42" xfId="0" applyFont="1" applyBorder="1" applyAlignment="1">
      <alignment horizontal="center"/>
    </xf>
    <xf numFmtId="3" fontId="5" fillId="0" borderId="27" xfId="0" quotePrefix="1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" fontId="6" fillId="0" borderId="37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D12" sqref="D12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6" x14ac:dyDescent="0.3">
      <c r="A1" s="1" t="s">
        <v>19</v>
      </c>
    </row>
    <row r="3" spans="1:6" x14ac:dyDescent="0.3">
      <c r="A3" s="1" t="s">
        <v>20</v>
      </c>
    </row>
    <row r="4" spans="1:6" x14ac:dyDescent="0.3">
      <c r="A4" s="2" t="s">
        <v>21</v>
      </c>
    </row>
    <row r="5" spans="1:6" x14ac:dyDescent="0.3">
      <c r="A5" s="2" t="s">
        <v>22</v>
      </c>
    </row>
    <row r="6" spans="1:6" x14ac:dyDescent="0.3">
      <c r="A6" s="2" t="s">
        <v>23</v>
      </c>
    </row>
    <row r="7" spans="1:6" x14ac:dyDescent="0.3">
      <c r="B7" s="2" t="s">
        <v>24</v>
      </c>
    </row>
    <row r="8" spans="1:6" x14ac:dyDescent="0.3">
      <c r="B8" s="2" t="s">
        <v>25</v>
      </c>
    </row>
    <row r="9" spans="1:6" x14ac:dyDescent="0.3">
      <c r="B9" s="2" t="s">
        <v>26</v>
      </c>
    </row>
    <row r="11" spans="1:6" x14ac:dyDescent="0.3">
      <c r="A11" s="1" t="s">
        <v>27</v>
      </c>
      <c r="B11" s="2" t="s">
        <v>28</v>
      </c>
    </row>
    <row r="12" spans="1:6" x14ac:dyDescent="0.3">
      <c r="B12" s="2" t="s">
        <v>29</v>
      </c>
      <c r="F12" s="3" t="s">
        <v>30</v>
      </c>
    </row>
    <row r="14" spans="1:6" x14ac:dyDescent="0.3">
      <c r="A14" s="1" t="s">
        <v>31</v>
      </c>
    </row>
    <row r="15" spans="1:6" x14ac:dyDescent="0.3">
      <c r="B15" s="2" t="s">
        <v>32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15.6640625" style="36" bestFit="1" customWidth="1"/>
    <col min="4" max="4" width="12.44140625" style="36" bestFit="1" customWidth="1"/>
    <col min="5" max="5" width="7.88671875" style="36" bestFit="1" customWidth="1"/>
    <col min="6" max="6" width="6.5546875" style="36" bestFit="1" customWidth="1"/>
    <col min="7" max="7" width="7.109375" style="36" bestFit="1" customWidth="1"/>
    <col min="8" max="8" width="6.5546875" style="36" bestFit="1" customWidth="1"/>
    <col min="9" max="9" width="6.33203125" style="42" customWidth="1"/>
    <col min="10" max="10" width="7.109375" style="36" bestFit="1" customWidth="1"/>
    <col min="11" max="12" width="6.33203125" style="36" customWidth="1"/>
    <col min="13" max="13" width="7.109375" style="36" bestFit="1" customWidth="1"/>
    <col min="14" max="15" width="6.33203125" style="36" customWidth="1"/>
    <col min="16" max="16" width="7.109375" style="36" bestFit="1" customWidth="1"/>
    <col min="17" max="17" width="6.33203125" style="36" customWidth="1"/>
    <col min="18" max="18" width="6.88671875" style="5"/>
    <col min="19" max="19" width="3.44140625" style="5" bestFit="1" customWidth="1"/>
    <col min="20" max="21" width="6.5546875" style="5" customWidth="1"/>
    <col min="22" max="22" width="3.5546875" style="5" customWidth="1"/>
    <col min="23" max="24" width="6.5546875" style="5" customWidth="1"/>
    <col min="25" max="25" width="3.5546875" style="5" customWidth="1"/>
    <col min="26" max="27" width="6.5546875" style="5" customWidth="1"/>
    <col min="28" max="28" width="3.5546875" style="5" customWidth="1"/>
    <col min="29" max="30" width="6.5546875" style="5" customWidth="1"/>
    <col min="31" max="16384" width="6.88671875" style="5"/>
  </cols>
  <sheetData>
    <row r="1" spans="1:17" ht="12.6" customHeight="1" thickBot="1" x14ac:dyDescent="0.3">
      <c r="A1" s="79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"/>
    </row>
    <row r="2" spans="1:17" ht="12.6" thickBot="1" x14ac:dyDescent="0.3">
      <c r="B2" s="39" t="s">
        <v>4</v>
      </c>
      <c r="C2" s="37">
        <f>resultados!$C$8</f>
        <v>0</v>
      </c>
      <c r="D2" s="37">
        <f>resultados!$C$9</f>
        <v>-27745.615352800007</v>
      </c>
      <c r="E2" s="39" t="s">
        <v>3</v>
      </c>
      <c r="F2" s="37">
        <f>resultados!$D$8</f>
        <v>0</v>
      </c>
      <c r="G2" s="37">
        <f>resultados!$D$9</f>
        <v>-27745.615352800007</v>
      </c>
      <c r="H2" s="39" t="s">
        <v>5</v>
      </c>
      <c r="I2" s="37">
        <f>resultados!$E$8</f>
        <v>0</v>
      </c>
      <c r="J2" s="37">
        <f>resultados!$E$9</f>
        <v>-27745.615352800007</v>
      </c>
      <c r="K2" s="39" t="s">
        <v>6</v>
      </c>
      <c r="L2" s="37">
        <f>resultados!$F$8</f>
        <v>0</v>
      </c>
      <c r="M2" s="38">
        <f>resultados!$F$9</f>
        <v>-27745.615352800007</v>
      </c>
      <c r="N2" s="39" t="s">
        <v>7</v>
      </c>
      <c r="O2" s="37">
        <f>resultados!$G$8</f>
        <v>0</v>
      </c>
      <c r="P2" s="38">
        <f>resultados!$G$9</f>
        <v>-27745.615352800007</v>
      </c>
      <c r="Q2" s="5"/>
    </row>
    <row r="3" spans="1:17" x14ac:dyDescent="0.25">
      <c r="I3" s="36"/>
    </row>
    <row r="4" spans="1:17" ht="13.5" customHeight="1" x14ac:dyDescent="0.25">
      <c r="A4" s="51"/>
      <c r="B4" s="61" t="s">
        <v>35</v>
      </c>
      <c r="C4" s="61" t="s">
        <v>37</v>
      </c>
      <c r="D4" s="89" t="s">
        <v>38</v>
      </c>
      <c r="E4" s="76" t="s">
        <v>39</v>
      </c>
      <c r="F4" s="77"/>
      <c r="G4" s="77"/>
      <c r="H4" s="77"/>
      <c r="I4" s="90"/>
      <c r="J4" s="76" t="s">
        <v>40</v>
      </c>
      <c r="K4" s="77"/>
      <c r="L4" s="77"/>
      <c r="M4" s="90"/>
      <c r="N4" s="76" t="s">
        <v>41</v>
      </c>
      <c r="O4" s="77"/>
      <c r="P4" s="77"/>
      <c r="Q4" s="78"/>
    </row>
    <row r="5" spans="1:17" s="4" customFormat="1" ht="24" x14ac:dyDescent="0.25">
      <c r="A5" s="58" t="s">
        <v>34</v>
      </c>
      <c r="B5" s="59" t="s">
        <v>36</v>
      </c>
      <c r="C5" s="59" t="s">
        <v>10</v>
      </c>
      <c r="D5" s="62" t="s">
        <v>0</v>
      </c>
      <c r="E5" s="64" t="s">
        <v>0</v>
      </c>
      <c r="F5" s="60" t="s">
        <v>1</v>
      </c>
      <c r="G5" s="60" t="s">
        <v>42</v>
      </c>
      <c r="H5" s="60" t="s">
        <v>43</v>
      </c>
      <c r="I5" s="63" t="s">
        <v>44</v>
      </c>
      <c r="J5" s="60" t="s">
        <v>0</v>
      </c>
      <c r="K5" s="60" t="s">
        <v>2</v>
      </c>
      <c r="L5" s="91" t="s">
        <v>44</v>
      </c>
      <c r="M5" s="63" t="s">
        <v>45</v>
      </c>
      <c r="N5" s="60" t="s">
        <v>0</v>
      </c>
      <c r="O5" s="60" t="s">
        <v>2</v>
      </c>
      <c r="P5" s="91" t="s">
        <v>44</v>
      </c>
      <c r="Q5" s="65" t="s">
        <v>45</v>
      </c>
    </row>
    <row r="6" spans="1:17" x14ac:dyDescent="0.25">
      <c r="A6" s="52"/>
      <c r="B6" s="40">
        <v>1</v>
      </c>
      <c r="C6" s="40" t="s">
        <v>8</v>
      </c>
      <c r="D6" s="55">
        <v>9473.0572950000005</v>
      </c>
      <c r="E6" s="55">
        <v>6413.5240549999999</v>
      </c>
      <c r="F6" s="40">
        <v>1585.7165110000001</v>
      </c>
      <c r="G6" s="40">
        <v>3561.0077040000001</v>
      </c>
      <c r="H6" s="40">
        <v>949.25564799999995</v>
      </c>
      <c r="I6" s="56">
        <v>235.21065300000001</v>
      </c>
      <c r="J6" s="40">
        <v>1780.873317</v>
      </c>
      <c r="K6" s="40">
        <v>471.05298900000003</v>
      </c>
      <c r="L6" s="41">
        <v>38.600259000000001</v>
      </c>
      <c r="M6" s="53">
        <f t="shared" ref="M6:M44" si="0">J6-K6-L6</f>
        <v>1271.220069</v>
      </c>
      <c r="N6" s="57">
        <v>1273.4074350000001</v>
      </c>
      <c r="O6" s="41">
        <v>305.894723</v>
      </c>
      <c r="P6" s="41">
        <v>28.85425</v>
      </c>
      <c r="Q6" s="53">
        <f t="shared" ref="Q6:Q37" si="1">N6-O6-P6</f>
        <v>938.6584620000001</v>
      </c>
    </row>
    <row r="7" spans="1:17" x14ac:dyDescent="0.25">
      <c r="A7" s="54"/>
      <c r="B7" s="40">
        <v>2</v>
      </c>
      <c r="C7" s="40"/>
      <c r="D7" s="55">
        <v>2156.3067679999999</v>
      </c>
      <c r="E7" s="55">
        <v>1634.9740690000001</v>
      </c>
      <c r="F7" s="40">
        <v>386.84305000000001</v>
      </c>
      <c r="G7" s="40">
        <v>1174.880827</v>
      </c>
      <c r="H7" s="40">
        <v>41.584155000000003</v>
      </c>
      <c r="I7" s="56">
        <v>30.999113000000001</v>
      </c>
      <c r="J7" s="40">
        <v>1116.4637789999999</v>
      </c>
      <c r="K7" s="40">
        <v>329.48978799999998</v>
      </c>
      <c r="L7" s="41">
        <v>29.964024999999999</v>
      </c>
      <c r="M7" s="53">
        <f t="shared" si="0"/>
        <v>757.00996599999996</v>
      </c>
      <c r="N7" s="57">
        <v>899.21645000000001</v>
      </c>
      <c r="O7" s="41">
        <v>226.34160299999999</v>
      </c>
      <c r="P7" s="41">
        <v>25.848507999999999</v>
      </c>
      <c r="Q7" s="53">
        <f t="shared" si="1"/>
        <v>647.02633900000001</v>
      </c>
    </row>
    <row r="8" spans="1:17" x14ac:dyDescent="0.25">
      <c r="A8" s="54"/>
      <c r="B8" s="40">
        <v>3</v>
      </c>
      <c r="C8" s="40" t="s">
        <v>9</v>
      </c>
      <c r="D8" s="55">
        <v>4835.7972399999999</v>
      </c>
      <c r="E8" s="55">
        <v>3276.5898630000002</v>
      </c>
      <c r="F8" s="40">
        <v>822.915435</v>
      </c>
      <c r="G8" s="40">
        <v>1651.4391089999999</v>
      </c>
      <c r="H8" s="40">
        <v>360.04591399999998</v>
      </c>
      <c r="I8" s="56">
        <v>307.18897800000002</v>
      </c>
      <c r="J8" s="40">
        <v>2360.5361950000001</v>
      </c>
      <c r="K8" s="40">
        <v>851.83750999999995</v>
      </c>
      <c r="L8" s="41">
        <v>26.987383000000001</v>
      </c>
      <c r="M8" s="53">
        <f t="shared" si="0"/>
        <v>1481.7113020000004</v>
      </c>
      <c r="N8" s="57">
        <v>1706.4639070000001</v>
      </c>
      <c r="O8" s="41">
        <v>538.68332299999997</v>
      </c>
      <c r="P8" s="41">
        <v>17.018772999999999</v>
      </c>
      <c r="Q8" s="53">
        <f t="shared" si="1"/>
        <v>1150.7618110000001</v>
      </c>
    </row>
    <row r="9" spans="1:17" x14ac:dyDescent="0.25">
      <c r="A9" s="54"/>
      <c r="B9" s="40">
        <v>4</v>
      </c>
      <c r="C9" s="40" t="s">
        <v>9</v>
      </c>
      <c r="D9" s="55">
        <v>3918.0001510000002</v>
      </c>
      <c r="E9" s="55">
        <v>2760.0002260000001</v>
      </c>
      <c r="F9" s="40">
        <v>834.99980600000004</v>
      </c>
      <c r="G9" s="40">
        <v>1395.000618</v>
      </c>
      <c r="H9" s="40">
        <v>300.00006999999999</v>
      </c>
      <c r="I9" s="56">
        <v>210.000058</v>
      </c>
      <c r="J9" s="40">
        <v>1443.000059</v>
      </c>
      <c r="K9" s="40">
        <v>666.79364899999996</v>
      </c>
      <c r="L9" s="41">
        <v>18.000001000000001</v>
      </c>
      <c r="M9" s="53">
        <f t="shared" si="0"/>
        <v>758.20640900000001</v>
      </c>
      <c r="N9" s="57">
        <v>1045.0000399999999</v>
      </c>
      <c r="O9" s="41">
        <v>451.950289</v>
      </c>
      <c r="P9" s="41">
        <v>17.000003</v>
      </c>
      <c r="Q9" s="53">
        <f t="shared" si="1"/>
        <v>576.04974799999991</v>
      </c>
    </row>
    <row r="10" spans="1:17" x14ac:dyDescent="0.25">
      <c r="A10" s="52"/>
      <c r="B10" s="40">
        <v>5</v>
      </c>
      <c r="C10" s="40" t="s">
        <v>9</v>
      </c>
      <c r="D10" s="55">
        <v>4003.1972970000002</v>
      </c>
      <c r="E10" s="55">
        <v>2867.553265</v>
      </c>
      <c r="F10" s="40">
        <v>970.00018799999998</v>
      </c>
      <c r="G10" s="40">
        <v>1437.5536870000001</v>
      </c>
      <c r="H10" s="40">
        <v>40.000003999999997</v>
      </c>
      <c r="I10" s="56">
        <v>374.99968899999999</v>
      </c>
      <c r="J10" s="40">
        <v>2356.0000599999998</v>
      </c>
      <c r="K10" s="40">
        <v>894.51647600000001</v>
      </c>
      <c r="L10" s="41">
        <v>33.725712999999999</v>
      </c>
      <c r="M10" s="53">
        <f t="shared" si="0"/>
        <v>1427.7578709999998</v>
      </c>
      <c r="N10" s="57">
        <v>1736.327857</v>
      </c>
      <c r="O10" s="41">
        <v>601.85215200000005</v>
      </c>
      <c r="P10" s="41">
        <v>26.510788000000002</v>
      </c>
      <c r="Q10" s="53">
        <f t="shared" si="1"/>
        <v>1107.9649169999998</v>
      </c>
    </row>
    <row r="11" spans="1:17" x14ac:dyDescent="0.25">
      <c r="A11" s="54"/>
      <c r="B11" s="40">
        <v>6</v>
      </c>
      <c r="C11" s="40" t="s">
        <v>9</v>
      </c>
      <c r="D11" s="55">
        <v>5295.7007569999996</v>
      </c>
      <c r="E11" s="55">
        <v>3248.681791</v>
      </c>
      <c r="F11" s="40">
        <v>1476.443835</v>
      </c>
      <c r="G11" s="40">
        <v>1270.563071</v>
      </c>
      <c r="H11" s="40">
        <v>184.95412400000001</v>
      </c>
      <c r="I11" s="56">
        <v>306.72098099999999</v>
      </c>
      <c r="J11" s="40">
        <v>2454.9999440000001</v>
      </c>
      <c r="K11" s="40">
        <v>1117.633605</v>
      </c>
      <c r="L11" s="41">
        <v>37.048865999999997</v>
      </c>
      <c r="M11" s="53">
        <f t="shared" si="0"/>
        <v>1300.3174730000001</v>
      </c>
      <c r="N11" s="57">
        <v>1631.883339</v>
      </c>
      <c r="O11" s="41">
        <v>662.59733200000005</v>
      </c>
      <c r="P11" s="41">
        <v>23.970034999999999</v>
      </c>
      <c r="Q11" s="53">
        <f t="shared" si="1"/>
        <v>945.31597199999987</v>
      </c>
    </row>
    <row r="12" spans="1:17" x14ac:dyDescent="0.25">
      <c r="A12" s="54"/>
      <c r="B12" s="40">
        <v>7</v>
      </c>
      <c r="C12" s="40" t="s">
        <v>9</v>
      </c>
      <c r="D12" s="55">
        <v>388.07365099999998</v>
      </c>
      <c r="E12" s="55">
        <v>252.40208100000001</v>
      </c>
      <c r="F12" s="40">
        <v>96.655123000000003</v>
      </c>
      <c r="G12" s="40">
        <v>110.89621099999999</v>
      </c>
      <c r="H12" s="40">
        <v>8.0611700000000006</v>
      </c>
      <c r="I12" s="56">
        <v>36.789417</v>
      </c>
      <c r="J12" s="40">
        <v>165.12673799999999</v>
      </c>
      <c r="K12" s="40">
        <v>104.415882</v>
      </c>
      <c r="L12" s="41">
        <v>0</v>
      </c>
      <c r="M12" s="53">
        <f t="shared" si="0"/>
        <v>60.710855999999993</v>
      </c>
      <c r="N12" s="57">
        <v>102.593541</v>
      </c>
      <c r="O12" s="41">
        <v>60.909264999999998</v>
      </c>
      <c r="P12" s="41">
        <v>0</v>
      </c>
      <c r="Q12" s="53">
        <f t="shared" si="1"/>
        <v>41.684276000000004</v>
      </c>
    </row>
    <row r="13" spans="1:17" x14ac:dyDescent="0.25">
      <c r="A13" s="54"/>
      <c r="B13" s="40">
        <v>8</v>
      </c>
      <c r="C13" s="40" t="s">
        <v>9</v>
      </c>
      <c r="D13" s="55">
        <v>2184.9999670000002</v>
      </c>
      <c r="E13" s="55">
        <v>1619.0001970000001</v>
      </c>
      <c r="F13" s="40">
        <v>645.00017500000001</v>
      </c>
      <c r="G13" s="40">
        <v>655.00003600000002</v>
      </c>
      <c r="H13" s="40">
        <v>124.999968</v>
      </c>
      <c r="I13" s="56">
        <v>164.999999</v>
      </c>
      <c r="J13" s="40">
        <v>1239.999986</v>
      </c>
      <c r="K13" s="40">
        <v>426.18455299999999</v>
      </c>
      <c r="L13" s="41">
        <v>23.018072</v>
      </c>
      <c r="M13" s="53">
        <f t="shared" si="0"/>
        <v>790.79736100000002</v>
      </c>
      <c r="N13" s="57">
        <v>971.31776400000001</v>
      </c>
      <c r="O13" s="41">
        <v>301.16662100000002</v>
      </c>
      <c r="P13" s="41">
        <v>22.018072</v>
      </c>
      <c r="Q13" s="53">
        <f t="shared" si="1"/>
        <v>648.13307100000009</v>
      </c>
    </row>
    <row r="14" spans="1:17" x14ac:dyDescent="0.25">
      <c r="A14" s="52"/>
      <c r="B14" s="40">
        <v>9</v>
      </c>
      <c r="C14" s="40" t="s">
        <v>9</v>
      </c>
      <c r="D14" s="55">
        <v>4392.8027849999999</v>
      </c>
      <c r="E14" s="55">
        <v>2667.4467260000001</v>
      </c>
      <c r="F14" s="40">
        <v>1115.0000680000001</v>
      </c>
      <c r="G14" s="40">
        <v>1167.4466</v>
      </c>
      <c r="H14" s="40">
        <v>189.99997099999999</v>
      </c>
      <c r="I14" s="56">
        <v>144.999979</v>
      </c>
      <c r="J14" s="40">
        <v>1629</v>
      </c>
      <c r="K14" s="40">
        <v>629.041788</v>
      </c>
      <c r="L14" s="41">
        <v>17.567695000000001</v>
      </c>
      <c r="M14" s="53">
        <f t="shared" si="0"/>
        <v>982.39051700000005</v>
      </c>
      <c r="N14" s="57">
        <v>1179.054709</v>
      </c>
      <c r="O14" s="41">
        <v>381.71588300000002</v>
      </c>
      <c r="P14" s="41">
        <v>15.456013</v>
      </c>
      <c r="Q14" s="53">
        <f t="shared" si="1"/>
        <v>781.88281299999994</v>
      </c>
    </row>
    <row r="15" spans="1:17" x14ac:dyDescent="0.25">
      <c r="A15" s="54"/>
      <c r="B15" s="40">
        <v>10</v>
      </c>
      <c r="C15" s="40" t="s">
        <v>9</v>
      </c>
      <c r="D15" s="55">
        <v>898.06464100000005</v>
      </c>
      <c r="E15" s="55">
        <v>673.82923100000005</v>
      </c>
      <c r="F15" s="40">
        <v>166.425906</v>
      </c>
      <c r="G15" s="40">
        <v>361.213255</v>
      </c>
      <c r="H15" s="40">
        <v>20.09901</v>
      </c>
      <c r="I15" s="56">
        <v>126.09085</v>
      </c>
      <c r="J15" s="40">
        <v>636.00006399999995</v>
      </c>
      <c r="K15" s="40">
        <v>232.28652600000001</v>
      </c>
      <c r="L15" s="41">
        <v>10.752642</v>
      </c>
      <c r="M15" s="53">
        <f t="shared" si="0"/>
        <v>392.96089599999999</v>
      </c>
      <c r="N15" s="57">
        <v>477.58527199999997</v>
      </c>
      <c r="O15" s="41">
        <v>164.36251100000001</v>
      </c>
      <c r="P15" s="41">
        <v>9.1266979999999993</v>
      </c>
      <c r="Q15" s="53">
        <f t="shared" si="1"/>
        <v>304.09606300000002</v>
      </c>
    </row>
    <row r="16" spans="1:17" x14ac:dyDescent="0.25">
      <c r="A16" s="54"/>
      <c r="B16" s="40">
        <v>11</v>
      </c>
      <c r="C16" s="40" t="s">
        <v>11</v>
      </c>
      <c r="D16" s="55">
        <v>1371.8333720000001</v>
      </c>
      <c r="E16" s="55">
        <v>765.65866000000005</v>
      </c>
      <c r="F16" s="40">
        <v>120.79512</v>
      </c>
      <c r="G16" s="40">
        <v>586.358026</v>
      </c>
      <c r="H16" s="40">
        <v>12.772145999999999</v>
      </c>
      <c r="I16" s="56">
        <v>45.569423</v>
      </c>
      <c r="J16" s="40">
        <v>1155.8874949999999</v>
      </c>
      <c r="K16" s="40">
        <v>322.08630299999999</v>
      </c>
      <c r="L16" s="41">
        <v>41.825602000000003</v>
      </c>
      <c r="M16" s="53">
        <f t="shared" si="0"/>
        <v>791.9755899999999</v>
      </c>
      <c r="N16" s="57">
        <v>972.37953000000005</v>
      </c>
      <c r="O16" s="41">
        <v>248.520599</v>
      </c>
      <c r="P16" s="41">
        <v>31.664591999999999</v>
      </c>
      <c r="Q16" s="53">
        <f t="shared" si="1"/>
        <v>692.19433900000001</v>
      </c>
    </row>
    <row r="17" spans="1:17" x14ac:dyDescent="0.25">
      <c r="A17" s="54"/>
      <c r="B17" s="40">
        <v>12</v>
      </c>
      <c r="C17" s="40" t="s">
        <v>12</v>
      </c>
      <c r="D17" s="55">
        <v>5681.6744779999999</v>
      </c>
      <c r="E17" s="55">
        <v>3504.1254359999998</v>
      </c>
      <c r="F17" s="40">
        <v>1690.445641</v>
      </c>
      <c r="G17" s="40">
        <v>1286.5541479999999</v>
      </c>
      <c r="H17" s="40">
        <v>292.79721000000001</v>
      </c>
      <c r="I17" s="56">
        <v>142.91603699999999</v>
      </c>
      <c r="J17" s="40">
        <v>2524.5539669999998</v>
      </c>
      <c r="K17" s="40">
        <v>1312.5759210000001</v>
      </c>
      <c r="L17" s="41">
        <v>39.532204</v>
      </c>
      <c r="M17" s="53">
        <f t="shared" si="0"/>
        <v>1172.4458419999996</v>
      </c>
      <c r="N17" s="57">
        <v>1792.793619</v>
      </c>
      <c r="O17" s="41">
        <v>855.560158</v>
      </c>
      <c r="P17" s="41">
        <v>27.134992</v>
      </c>
      <c r="Q17" s="53">
        <f t="shared" si="1"/>
        <v>910.09846900000002</v>
      </c>
    </row>
    <row r="18" spans="1:17" x14ac:dyDescent="0.25">
      <c r="A18" s="52"/>
      <c r="B18" s="40">
        <v>13</v>
      </c>
      <c r="C18" s="40" t="s">
        <v>13</v>
      </c>
      <c r="D18" s="55">
        <v>6915.8471410000002</v>
      </c>
      <c r="E18" s="55">
        <v>5049.7120949999999</v>
      </c>
      <c r="F18" s="40">
        <v>981.29655000000002</v>
      </c>
      <c r="G18" s="40">
        <v>3384.1718080000001</v>
      </c>
      <c r="H18" s="40">
        <v>295.67751099999998</v>
      </c>
      <c r="I18" s="56">
        <v>362.20809700000001</v>
      </c>
      <c r="J18" s="40">
        <v>4371.4040660000001</v>
      </c>
      <c r="K18" s="40">
        <v>1256.708273</v>
      </c>
      <c r="L18" s="41">
        <v>97.190533000000002</v>
      </c>
      <c r="M18" s="53">
        <f t="shared" si="0"/>
        <v>3017.5052599999999</v>
      </c>
      <c r="N18" s="57">
        <v>3623.5154120000002</v>
      </c>
      <c r="O18" s="41">
        <v>966.66967</v>
      </c>
      <c r="P18" s="41">
        <v>74.537623999999994</v>
      </c>
      <c r="Q18" s="53">
        <f t="shared" si="1"/>
        <v>2582.3081180000004</v>
      </c>
    </row>
    <row r="19" spans="1:17" x14ac:dyDescent="0.25">
      <c r="A19" s="54"/>
      <c r="B19" s="40">
        <v>14</v>
      </c>
      <c r="C19" s="40" t="s">
        <v>13</v>
      </c>
      <c r="D19" s="55">
        <v>3901.7734740000001</v>
      </c>
      <c r="E19" s="55">
        <v>2459.1613160000002</v>
      </c>
      <c r="F19" s="40">
        <v>638.55914399999995</v>
      </c>
      <c r="G19" s="40">
        <v>1260.8099090000001</v>
      </c>
      <c r="H19" s="40">
        <v>122.81448</v>
      </c>
      <c r="I19" s="56">
        <v>424.80394100000001</v>
      </c>
      <c r="J19" s="40">
        <v>3167.7469620000002</v>
      </c>
      <c r="K19" s="40">
        <v>1415.0827850000001</v>
      </c>
      <c r="L19" s="41">
        <v>80.212430999999995</v>
      </c>
      <c r="M19" s="53">
        <f t="shared" si="0"/>
        <v>1672.4517460000002</v>
      </c>
      <c r="N19" s="57">
        <v>2424.9205700000002</v>
      </c>
      <c r="O19" s="41">
        <v>981.87758099999996</v>
      </c>
      <c r="P19" s="41">
        <v>67.759541999999996</v>
      </c>
      <c r="Q19" s="53">
        <f t="shared" si="1"/>
        <v>1375.2834470000003</v>
      </c>
    </row>
    <row r="20" spans="1:17" x14ac:dyDescent="0.25">
      <c r="A20" s="54"/>
      <c r="B20" s="40">
        <v>15</v>
      </c>
      <c r="C20" s="40" t="s">
        <v>13</v>
      </c>
      <c r="D20" s="55">
        <v>5052.1572839999999</v>
      </c>
      <c r="E20" s="55">
        <v>3639.283563</v>
      </c>
      <c r="F20" s="40">
        <v>1185.3853630000001</v>
      </c>
      <c r="G20" s="40">
        <v>1899.0181769999999</v>
      </c>
      <c r="H20" s="40">
        <v>261.60548599999998</v>
      </c>
      <c r="I20" s="56">
        <v>231.96978799999999</v>
      </c>
      <c r="J20" s="40">
        <v>2459.9998860000001</v>
      </c>
      <c r="K20" s="40">
        <v>901.50710200000003</v>
      </c>
      <c r="L20" s="41">
        <v>68.117109999999997</v>
      </c>
      <c r="M20" s="53">
        <f t="shared" si="0"/>
        <v>1490.3756740000001</v>
      </c>
      <c r="N20" s="57">
        <v>1929.0620220000001</v>
      </c>
      <c r="O20" s="41">
        <v>646.35732900000005</v>
      </c>
      <c r="P20" s="41">
        <v>52.863619</v>
      </c>
      <c r="Q20" s="53">
        <f t="shared" si="1"/>
        <v>1229.8410740000002</v>
      </c>
    </row>
    <row r="21" spans="1:17" x14ac:dyDescent="0.25">
      <c r="A21" s="54"/>
      <c r="B21" s="40">
        <v>16</v>
      </c>
      <c r="C21" s="40" t="s">
        <v>13</v>
      </c>
      <c r="D21" s="55">
        <v>6223.9999749999997</v>
      </c>
      <c r="E21" s="55">
        <v>4463.9997059999996</v>
      </c>
      <c r="F21" s="40">
        <v>1500.00008</v>
      </c>
      <c r="G21" s="40">
        <v>2504.9994379999998</v>
      </c>
      <c r="H21" s="40">
        <v>279.99991899999998</v>
      </c>
      <c r="I21" s="56">
        <v>154.00009700000001</v>
      </c>
      <c r="J21" s="40">
        <v>3170.9999830000002</v>
      </c>
      <c r="K21" s="40">
        <v>914.30005000000006</v>
      </c>
      <c r="L21" s="41">
        <v>67.559252999999998</v>
      </c>
      <c r="M21" s="53">
        <f t="shared" si="0"/>
        <v>2189.14068</v>
      </c>
      <c r="N21" s="57">
        <v>2604.6804830000001</v>
      </c>
      <c r="O21" s="41">
        <v>700.27907100000004</v>
      </c>
      <c r="P21" s="41">
        <v>57.797418</v>
      </c>
      <c r="Q21" s="53">
        <f t="shared" si="1"/>
        <v>1846.6039940000001</v>
      </c>
    </row>
    <row r="22" spans="1:17" x14ac:dyDescent="0.25">
      <c r="A22" s="52"/>
      <c r="B22" s="40">
        <v>17</v>
      </c>
      <c r="C22" s="40" t="s">
        <v>13</v>
      </c>
      <c r="D22" s="55">
        <v>5327.9999779999998</v>
      </c>
      <c r="E22" s="55">
        <v>3688.9998260000002</v>
      </c>
      <c r="F22" s="40">
        <v>1329.9999290000001</v>
      </c>
      <c r="G22" s="40">
        <v>1840.0000620000001</v>
      </c>
      <c r="H22" s="40">
        <v>220.00001499999999</v>
      </c>
      <c r="I22" s="56">
        <v>264.000156</v>
      </c>
      <c r="J22" s="40">
        <v>3196.0000100000002</v>
      </c>
      <c r="K22" s="40">
        <v>1329.2815250000001</v>
      </c>
      <c r="L22" s="41">
        <v>52.415475000000001</v>
      </c>
      <c r="M22" s="53">
        <f t="shared" si="0"/>
        <v>1814.3030100000001</v>
      </c>
      <c r="N22" s="57">
        <v>2345.2564980000002</v>
      </c>
      <c r="O22" s="41">
        <v>892.42141300000003</v>
      </c>
      <c r="P22" s="41">
        <v>41.663581000000001</v>
      </c>
      <c r="Q22" s="53">
        <f t="shared" si="1"/>
        <v>1411.1715040000001</v>
      </c>
    </row>
    <row r="23" spans="1:17" x14ac:dyDescent="0.25">
      <c r="A23" s="54"/>
      <c r="B23" s="40">
        <v>18</v>
      </c>
      <c r="C23" s="40" t="s">
        <v>13</v>
      </c>
      <c r="D23" s="55">
        <v>4429.1839900000004</v>
      </c>
      <c r="E23" s="55">
        <v>2969.2055740000001</v>
      </c>
      <c r="F23" s="40">
        <v>886.85204799999997</v>
      </c>
      <c r="G23" s="40">
        <v>1656.5524</v>
      </c>
      <c r="H23" s="40">
        <v>243.333268</v>
      </c>
      <c r="I23" s="56">
        <v>163.467693</v>
      </c>
      <c r="J23" s="40">
        <v>1932.000004</v>
      </c>
      <c r="K23" s="40">
        <v>857.54227600000002</v>
      </c>
      <c r="L23" s="41">
        <v>21.827769</v>
      </c>
      <c r="M23" s="53">
        <f t="shared" si="0"/>
        <v>1052.6299589999999</v>
      </c>
      <c r="N23" s="57">
        <v>1425.0256879999999</v>
      </c>
      <c r="O23" s="41">
        <v>568.15277400000002</v>
      </c>
      <c r="P23" s="41">
        <v>18.121282000000001</v>
      </c>
      <c r="Q23" s="53">
        <f t="shared" si="1"/>
        <v>838.75163199999997</v>
      </c>
    </row>
    <row r="24" spans="1:17" x14ac:dyDescent="0.25">
      <c r="A24" s="54"/>
      <c r="B24" s="40">
        <v>19</v>
      </c>
      <c r="C24" s="40" t="s">
        <v>13</v>
      </c>
      <c r="D24" s="55">
        <v>7571.0000810000001</v>
      </c>
      <c r="E24" s="55">
        <v>4014.9998850000002</v>
      </c>
      <c r="F24" s="40">
        <v>1649.9997739999999</v>
      </c>
      <c r="G24" s="40">
        <v>1924.999992</v>
      </c>
      <c r="H24" s="40">
        <v>315.000047</v>
      </c>
      <c r="I24" s="56">
        <v>45.000005999999999</v>
      </c>
      <c r="J24" s="40">
        <v>2702</v>
      </c>
      <c r="K24" s="40">
        <v>1260.265821</v>
      </c>
      <c r="L24" s="41">
        <v>31.386621999999999</v>
      </c>
      <c r="M24" s="53">
        <f t="shared" si="0"/>
        <v>1410.3475570000001</v>
      </c>
      <c r="N24" s="57">
        <v>1789.2177489999999</v>
      </c>
      <c r="O24" s="41">
        <v>750.33529799999997</v>
      </c>
      <c r="P24" s="41">
        <v>26.720602</v>
      </c>
      <c r="Q24" s="53">
        <f t="shared" si="1"/>
        <v>1012.161849</v>
      </c>
    </row>
    <row r="25" spans="1:17" x14ac:dyDescent="0.25">
      <c r="A25" s="54"/>
      <c r="B25" s="40">
        <v>20</v>
      </c>
      <c r="C25" s="40" t="s">
        <v>13</v>
      </c>
      <c r="D25" s="55">
        <v>4880.5975539999999</v>
      </c>
      <c r="E25" s="55">
        <v>2957.4547229999998</v>
      </c>
      <c r="F25" s="40">
        <v>1482.217189</v>
      </c>
      <c r="G25" s="40">
        <v>1206.522804</v>
      </c>
      <c r="H25" s="40">
        <v>124.999985</v>
      </c>
      <c r="I25" s="56">
        <v>30.000005000000002</v>
      </c>
      <c r="J25" s="40">
        <v>2014.000035</v>
      </c>
      <c r="K25" s="40">
        <v>922.97863700000005</v>
      </c>
      <c r="L25" s="41">
        <v>31.014198</v>
      </c>
      <c r="M25" s="53">
        <f t="shared" si="0"/>
        <v>1060.0071999999998</v>
      </c>
      <c r="N25" s="57">
        <v>1410.1024709999999</v>
      </c>
      <c r="O25" s="41">
        <v>585.11788300000001</v>
      </c>
      <c r="P25" s="41">
        <v>24.056146999999999</v>
      </c>
      <c r="Q25" s="53">
        <f t="shared" si="1"/>
        <v>800.92844099999991</v>
      </c>
    </row>
    <row r="26" spans="1:17" x14ac:dyDescent="0.25">
      <c r="A26" s="52"/>
      <c r="B26" s="40">
        <v>21</v>
      </c>
      <c r="C26" s="40" t="s">
        <v>13</v>
      </c>
      <c r="D26" s="55">
        <v>10259.453647</v>
      </c>
      <c r="E26" s="55">
        <v>5369.6153940000004</v>
      </c>
      <c r="F26" s="40">
        <v>3416.413352</v>
      </c>
      <c r="G26" s="40">
        <v>1113.558436</v>
      </c>
      <c r="H26" s="40">
        <v>208.999988</v>
      </c>
      <c r="I26" s="56">
        <v>348.05619000000002</v>
      </c>
      <c r="J26" s="40">
        <v>4219.6087879999995</v>
      </c>
      <c r="K26" s="40">
        <v>2445.1572620000002</v>
      </c>
      <c r="L26" s="41">
        <v>60.461506</v>
      </c>
      <c r="M26" s="53">
        <f t="shared" si="0"/>
        <v>1713.9900199999993</v>
      </c>
      <c r="N26" s="57">
        <v>2819.8785119999998</v>
      </c>
      <c r="O26" s="41">
        <v>1527.630026</v>
      </c>
      <c r="P26" s="41">
        <v>44.096052</v>
      </c>
      <c r="Q26" s="53">
        <f t="shared" si="1"/>
        <v>1248.1524339999996</v>
      </c>
    </row>
    <row r="27" spans="1:17" x14ac:dyDescent="0.25">
      <c r="A27" s="54"/>
      <c r="B27" s="40">
        <v>22</v>
      </c>
      <c r="C27" s="40" t="s">
        <v>13</v>
      </c>
      <c r="D27" s="55">
        <v>5111.0671849999999</v>
      </c>
      <c r="E27" s="55">
        <v>2436.7097399999998</v>
      </c>
      <c r="F27" s="40">
        <v>1789.9903850000001</v>
      </c>
      <c r="G27" s="40">
        <v>411.50658299999998</v>
      </c>
      <c r="H27" s="40">
        <v>147.561567</v>
      </c>
      <c r="I27" s="56">
        <v>51.408607000000003</v>
      </c>
      <c r="J27" s="40">
        <v>1666.378467</v>
      </c>
      <c r="K27" s="40">
        <v>1048.1134480000001</v>
      </c>
      <c r="L27" s="41">
        <v>17.189450999999998</v>
      </c>
      <c r="M27" s="53">
        <f t="shared" si="0"/>
        <v>601.07556799999998</v>
      </c>
      <c r="N27" s="57">
        <v>991.38644799999997</v>
      </c>
      <c r="O27" s="41">
        <v>578.27346199999999</v>
      </c>
      <c r="P27" s="41">
        <v>14.063426</v>
      </c>
      <c r="Q27" s="53">
        <f t="shared" si="1"/>
        <v>399.04955999999999</v>
      </c>
    </row>
    <row r="28" spans="1:17" x14ac:dyDescent="0.25">
      <c r="A28" s="54"/>
      <c r="B28" s="40">
        <v>23</v>
      </c>
      <c r="C28" s="40" t="s">
        <v>14</v>
      </c>
      <c r="D28" s="55">
        <v>3210.881907</v>
      </c>
      <c r="E28" s="55">
        <v>1721.5437529999999</v>
      </c>
      <c r="F28" s="40">
        <v>813.77891799999998</v>
      </c>
      <c r="G28" s="40">
        <v>748.83387700000003</v>
      </c>
      <c r="H28" s="40">
        <v>85.188373999999996</v>
      </c>
      <c r="I28" s="56">
        <v>40.700000000000003</v>
      </c>
      <c r="J28" s="40">
        <v>1605.420304</v>
      </c>
      <c r="K28" s="40">
        <v>723.19328599999994</v>
      </c>
      <c r="L28" s="41">
        <v>39.559569000000003</v>
      </c>
      <c r="M28" s="53">
        <f t="shared" si="0"/>
        <v>842.66744900000003</v>
      </c>
      <c r="N28" s="57">
        <v>1048.1867440000001</v>
      </c>
      <c r="O28" s="41">
        <v>416.55343900000003</v>
      </c>
      <c r="P28" s="41">
        <v>23.106323</v>
      </c>
      <c r="Q28" s="53">
        <f t="shared" si="1"/>
        <v>608.52698200000009</v>
      </c>
    </row>
    <row r="29" spans="1:17" x14ac:dyDescent="0.25">
      <c r="A29" s="54"/>
      <c r="B29" s="40">
        <v>24</v>
      </c>
      <c r="C29" s="40"/>
      <c r="D29" s="55">
        <v>1846.9999949999999</v>
      </c>
      <c r="E29" s="55">
        <v>1131.9999339999999</v>
      </c>
      <c r="F29" s="40">
        <v>249.99998600000001</v>
      </c>
      <c r="G29" s="40">
        <v>794.99998400000004</v>
      </c>
      <c r="H29" s="40">
        <v>0</v>
      </c>
      <c r="I29" s="56">
        <v>79.000039999999998</v>
      </c>
      <c r="J29" s="40">
        <v>961</v>
      </c>
      <c r="K29" s="40">
        <v>243.68812</v>
      </c>
      <c r="L29" s="41">
        <v>24.042041000000001</v>
      </c>
      <c r="M29" s="53">
        <f t="shared" si="0"/>
        <v>693.26983899999993</v>
      </c>
      <c r="N29" s="57">
        <v>822.528685</v>
      </c>
      <c r="O29" s="41">
        <v>179.84339600000001</v>
      </c>
      <c r="P29" s="41">
        <v>20.03867</v>
      </c>
      <c r="Q29" s="53">
        <f t="shared" si="1"/>
        <v>622.64661899999999</v>
      </c>
    </row>
    <row r="30" spans="1:17" x14ac:dyDescent="0.25">
      <c r="A30" s="52"/>
      <c r="B30" s="40">
        <v>25</v>
      </c>
      <c r="C30" s="40"/>
      <c r="D30" s="55">
        <v>941.52988100000005</v>
      </c>
      <c r="E30" s="55">
        <v>513.53152</v>
      </c>
      <c r="F30" s="40">
        <v>124.26669699999999</v>
      </c>
      <c r="G30" s="40">
        <v>371.11466300000001</v>
      </c>
      <c r="H30" s="40">
        <v>1.25</v>
      </c>
      <c r="I30" s="56">
        <v>5.9</v>
      </c>
      <c r="J30" s="40">
        <v>402</v>
      </c>
      <c r="K30" s="40">
        <v>155.538456</v>
      </c>
      <c r="L30" s="41">
        <v>4.7252900000000002</v>
      </c>
      <c r="M30" s="53">
        <f t="shared" si="0"/>
        <v>241.736254</v>
      </c>
      <c r="N30" s="57">
        <v>320.10391099999998</v>
      </c>
      <c r="O30" s="41">
        <v>104.24602400000001</v>
      </c>
      <c r="P30" s="41">
        <v>4.5078129999999996</v>
      </c>
      <c r="Q30" s="53">
        <f t="shared" si="1"/>
        <v>211.35007399999998</v>
      </c>
    </row>
    <row r="31" spans="1:17" x14ac:dyDescent="0.25">
      <c r="A31" s="52"/>
      <c r="B31" s="40">
        <v>26</v>
      </c>
      <c r="C31" s="40" t="s">
        <v>15</v>
      </c>
      <c r="D31" s="55">
        <v>442.72501299999999</v>
      </c>
      <c r="E31" s="55">
        <v>227.19940399999999</v>
      </c>
      <c r="F31" s="40">
        <v>148.09731400000001</v>
      </c>
      <c r="G31" s="40">
        <v>52.625945000000002</v>
      </c>
      <c r="H31" s="40">
        <v>25.000001000000001</v>
      </c>
      <c r="I31" s="56">
        <v>0.47619</v>
      </c>
      <c r="J31" s="40">
        <v>143.00001</v>
      </c>
      <c r="K31" s="40">
        <v>104.766296</v>
      </c>
      <c r="L31" s="41">
        <v>1.5241819999999999</v>
      </c>
      <c r="M31" s="53">
        <f t="shared" si="0"/>
        <v>36.709532000000003</v>
      </c>
      <c r="N31" s="57">
        <v>88.495334999999997</v>
      </c>
      <c r="O31" s="41">
        <v>59.413245000000003</v>
      </c>
      <c r="P31" s="41">
        <v>1.1540299999999999</v>
      </c>
      <c r="Q31" s="53">
        <f t="shared" si="1"/>
        <v>27.928059999999995</v>
      </c>
    </row>
    <row r="32" spans="1:17" x14ac:dyDescent="0.25">
      <c r="A32" s="52"/>
      <c r="B32" s="40">
        <v>27</v>
      </c>
      <c r="C32" s="40" t="s">
        <v>15</v>
      </c>
      <c r="D32" s="55">
        <v>6347.3250269999999</v>
      </c>
      <c r="E32" s="55">
        <v>3149.7420379999999</v>
      </c>
      <c r="F32" s="40">
        <v>2276.6594519999999</v>
      </c>
      <c r="G32" s="40">
        <v>625.23600999999996</v>
      </c>
      <c r="H32" s="40">
        <v>187.50008099999999</v>
      </c>
      <c r="I32" s="56">
        <v>14.746551999999999</v>
      </c>
      <c r="J32" s="40">
        <v>2020.9384729999999</v>
      </c>
      <c r="K32" s="40">
        <v>1575.6599100000001</v>
      </c>
      <c r="L32" s="41">
        <v>21.606255000000001</v>
      </c>
      <c r="M32" s="53">
        <f t="shared" si="0"/>
        <v>423.67230799999987</v>
      </c>
      <c r="N32" s="57">
        <v>1214.4724699999999</v>
      </c>
      <c r="O32" s="41">
        <v>888.79076799999996</v>
      </c>
      <c r="P32" s="41">
        <v>16.581543</v>
      </c>
      <c r="Q32" s="53">
        <f t="shared" si="1"/>
        <v>309.10015899999996</v>
      </c>
    </row>
    <row r="33" spans="1:17" x14ac:dyDescent="0.25">
      <c r="A33" s="52"/>
      <c r="B33" s="40">
        <v>28</v>
      </c>
      <c r="C33" s="40" t="s">
        <v>15</v>
      </c>
      <c r="D33" s="55">
        <v>2631.2016920000001</v>
      </c>
      <c r="E33" s="55">
        <v>1403.742319</v>
      </c>
      <c r="F33" s="40">
        <v>1021.488345</v>
      </c>
      <c r="G33" s="40">
        <v>287.48736000000002</v>
      </c>
      <c r="H33" s="40">
        <v>73.333353000000002</v>
      </c>
      <c r="I33" s="56">
        <v>3.3333309999999998</v>
      </c>
      <c r="J33" s="40">
        <v>1000</v>
      </c>
      <c r="K33" s="40">
        <v>763.00540999999998</v>
      </c>
      <c r="L33" s="41">
        <v>8.3652429999999995</v>
      </c>
      <c r="M33" s="53">
        <f t="shared" si="0"/>
        <v>228.62934700000002</v>
      </c>
      <c r="N33" s="57">
        <v>625.49888799999997</v>
      </c>
      <c r="O33" s="41">
        <v>441.89608800000002</v>
      </c>
      <c r="P33" s="41">
        <v>6.1672450000000003</v>
      </c>
      <c r="Q33" s="53">
        <f t="shared" si="1"/>
        <v>177.43555499999994</v>
      </c>
    </row>
    <row r="34" spans="1:17" x14ac:dyDescent="0.25">
      <c r="A34" s="52"/>
      <c r="B34" s="40">
        <v>29</v>
      </c>
      <c r="C34" s="40" t="s">
        <v>15</v>
      </c>
      <c r="D34" s="55">
        <v>4530.0263000000004</v>
      </c>
      <c r="E34" s="55">
        <v>2449.421523</v>
      </c>
      <c r="F34" s="40">
        <v>1810.1336920000001</v>
      </c>
      <c r="G34" s="40">
        <v>571.72143900000003</v>
      </c>
      <c r="H34" s="40">
        <v>55.666708</v>
      </c>
      <c r="I34" s="56">
        <v>9.9999959999999994</v>
      </c>
      <c r="J34" s="40">
        <v>1812.0000050000001</v>
      </c>
      <c r="K34" s="40">
        <v>1389.5337790000001</v>
      </c>
      <c r="L34" s="41">
        <v>16.130526</v>
      </c>
      <c r="M34" s="53">
        <f t="shared" si="0"/>
        <v>406.33570000000003</v>
      </c>
      <c r="N34" s="57">
        <v>1123.1356000000001</v>
      </c>
      <c r="O34" s="41">
        <v>799.83542599999998</v>
      </c>
      <c r="P34" s="41">
        <v>12.027175</v>
      </c>
      <c r="Q34" s="53">
        <f t="shared" si="1"/>
        <v>311.27299900000008</v>
      </c>
    </row>
    <row r="35" spans="1:17" x14ac:dyDescent="0.25">
      <c r="A35" s="52"/>
      <c r="B35" s="40">
        <v>30</v>
      </c>
      <c r="C35" s="40" t="s">
        <v>15</v>
      </c>
      <c r="D35" s="55">
        <v>6.3549040000000003</v>
      </c>
      <c r="E35" s="55">
        <v>0.71891899999999997</v>
      </c>
      <c r="F35" s="40">
        <v>0.71891899999999997</v>
      </c>
      <c r="G35" s="40">
        <v>0</v>
      </c>
      <c r="H35" s="40">
        <v>0</v>
      </c>
      <c r="I35" s="56">
        <v>0</v>
      </c>
      <c r="J35" s="40">
        <v>0</v>
      </c>
      <c r="K35" s="40">
        <v>0</v>
      </c>
      <c r="L35" s="41">
        <v>0</v>
      </c>
      <c r="M35" s="53">
        <f t="shared" si="0"/>
        <v>0</v>
      </c>
      <c r="N35" s="57">
        <v>0</v>
      </c>
      <c r="O35" s="41">
        <v>0</v>
      </c>
      <c r="P35" s="41">
        <v>0</v>
      </c>
      <c r="Q35" s="53">
        <f t="shared" si="1"/>
        <v>0</v>
      </c>
    </row>
    <row r="36" spans="1:17" x14ac:dyDescent="0.25">
      <c r="A36" s="52"/>
      <c r="B36" s="40">
        <v>31</v>
      </c>
      <c r="C36" s="40"/>
      <c r="D36" s="55">
        <v>383.85762899999997</v>
      </c>
      <c r="E36" s="55">
        <v>186.52955399999999</v>
      </c>
      <c r="F36" s="40">
        <v>127.402776</v>
      </c>
      <c r="G36" s="40">
        <v>38.783033000000003</v>
      </c>
      <c r="H36" s="40">
        <v>17.5</v>
      </c>
      <c r="I36" s="56">
        <v>1.443932</v>
      </c>
      <c r="J36" s="40">
        <v>182.061533</v>
      </c>
      <c r="K36" s="40">
        <v>124.45944299999999</v>
      </c>
      <c r="L36" s="41">
        <v>1.934345</v>
      </c>
      <c r="M36" s="53">
        <f t="shared" si="0"/>
        <v>55.667745000000004</v>
      </c>
      <c r="N36" s="57">
        <v>116.065511</v>
      </c>
      <c r="O36" s="41">
        <v>71.029138000000003</v>
      </c>
      <c r="P36" s="41">
        <v>1.443697</v>
      </c>
      <c r="Q36" s="53">
        <f t="shared" si="1"/>
        <v>43.592675999999997</v>
      </c>
    </row>
    <row r="37" spans="1:17" x14ac:dyDescent="0.25">
      <c r="A37" s="52"/>
      <c r="B37" s="40">
        <v>32</v>
      </c>
      <c r="C37" s="40" t="s">
        <v>16</v>
      </c>
      <c r="D37" s="55">
        <v>2688.5094760000002</v>
      </c>
      <c r="E37" s="55">
        <v>1288.6466370000001</v>
      </c>
      <c r="F37" s="40">
        <v>540.49996599999997</v>
      </c>
      <c r="G37" s="40">
        <v>324.14631800000001</v>
      </c>
      <c r="H37" s="40">
        <v>54.999920000000003</v>
      </c>
      <c r="I37" s="56">
        <v>15</v>
      </c>
      <c r="J37" s="40">
        <v>986</v>
      </c>
      <c r="K37" s="40">
        <v>599.87880800000005</v>
      </c>
      <c r="L37" s="41">
        <v>12.327496999999999</v>
      </c>
      <c r="M37" s="53">
        <f t="shared" si="0"/>
        <v>373.79369499999996</v>
      </c>
      <c r="N37" s="57">
        <v>581.15684199999998</v>
      </c>
      <c r="O37" s="41">
        <v>327.41460499999999</v>
      </c>
      <c r="P37" s="41">
        <v>8.3274969999999993</v>
      </c>
      <c r="Q37" s="53">
        <f t="shared" si="1"/>
        <v>245.41473999999999</v>
      </c>
    </row>
    <row r="38" spans="1:17" x14ac:dyDescent="0.25">
      <c r="A38" s="52"/>
      <c r="B38" s="40">
        <v>33</v>
      </c>
      <c r="C38" s="40"/>
      <c r="D38" s="55">
        <v>120.682181</v>
      </c>
      <c r="E38" s="55">
        <v>46.953432999999997</v>
      </c>
      <c r="F38" s="40">
        <v>28.064537000000001</v>
      </c>
      <c r="G38" s="40">
        <v>18.888898000000001</v>
      </c>
      <c r="H38" s="40">
        <v>0</v>
      </c>
      <c r="I38" s="56">
        <v>0</v>
      </c>
      <c r="J38" s="40">
        <v>71.999999000000003</v>
      </c>
      <c r="K38" s="40">
        <v>31.525123000000001</v>
      </c>
      <c r="L38" s="41">
        <v>1.3155140000000001</v>
      </c>
      <c r="M38" s="53">
        <f t="shared" si="0"/>
        <v>39.159362000000002</v>
      </c>
      <c r="N38" s="57">
        <v>50.885299000000003</v>
      </c>
      <c r="O38" s="41">
        <v>19.571118999999999</v>
      </c>
      <c r="P38" s="41">
        <v>1.3155140000000001</v>
      </c>
      <c r="Q38" s="53">
        <f t="shared" ref="Q38:Q43" si="2">N38-O38-P38</f>
        <v>29.998666000000004</v>
      </c>
    </row>
    <row r="39" spans="1:17" x14ac:dyDescent="0.25">
      <c r="A39" s="52"/>
      <c r="B39" s="40">
        <v>34</v>
      </c>
      <c r="C39" s="40" t="s">
        <v>17</v>
      </c>
      <c r="D39" s="55">
        <v>1196.58214</v>
      </c>
      <c r="E39" s="55">
        <v>391.71007300000002</v>
      </c>
      <c r="F39" s="40">
        <v>311.290368</v>
      </c>
      <c r="G39" s="40">
        <v>51.419778000000001</v>
      </c>
      <c r="H39" s="40">
        <v>29</v>
      </c>
      <c r="I39" s="56">
        <v>0</v>
      </c>
      <c r="J39" s="40">
        <v>231</v>
      </c>
      <c r="K39" s="40">
        <v>203.907242</v>
      </c>
      <c r="L39" s="41">
        <v>0</v>
      </c>
      <c r="M39" s="53">
        <f t="shared" si="0"/>
        <v>27.092758000000003</v>
      </c>
      <c r="N39" s="57">
        <v>147.08203800000001</v>
      </c>
      <c r="O39" s="41">
        <v>124.554182</v>
      </c>
      <c r="P39" s="41">
        <v>0</v>
      </c>
      <c r="Q39" s="53">
        <f t="shared" si="2"/>
        <v>22.527856000000014</v>
      </c>
    </row>
    <row r="40" spans="1:17" x14ac:dyDescent="0.25">
      <c r="A40" s="52"/>
      <c r="B40" s="40">
        <v>35</v>
      </c>
      <c r="C40" s="40"/>
      <c r="D40" s="55">
        <v>44.615839999999999</v>
      </c>
      <c r="E40" s="55">
        <v>23.723617999999998</v>
      </c>
      <c r="F40" s="40">
        <v>9.0322499999999994</v>
      </c>
      <c r="G40" s="40">
        <v>14.691371</v>
      </c>
      <c r="H40" s="40">
        <v>0</v>
      </c>
      <c r="I40" s="56">
        <v>0</v>
      </c>
      <c r="J40" s="40">
        <v>12</v>
      </c>
      <c r="K40" s="40">
        <v>6.7323760000000004</v>
      </c>
      <c r="L40" s="41">
        <v>7.2664999999999993E-2</v>
      </c>
      <c r="M40" s="53">
        <f t="shared" si="0"/>
        <v>5.1949589999999999</v>
      </c>
      <c r="N40" s="57">
        <v>8.5849779999999996</v>
      </c>
      <c r="O40" s="41">
        <v>4.1519690000000002</v>
      </c>
      <c r="P40" s="41">
        <v>4.8441999999999999E-2</v>
      </c>
      <c r="Q40" s="53">
        <f t="shared" si="2"/>
        <v>4.3845669999999997</v>
      </c>
    </row>
    <row r="41" spans="1:17" x14ac:dyDescent="0.25">
      <c r="A41" s="52"/>
      <c r="B41" s="40">
        <v>36</v>
      </c>
      <c r="C41" s="40"/>
      <c r="D41" s="55">
        <v>67.076266000000004</v>
      </c>
      <c r="E41" s="55">
        <v>5.7391999999999999E-2</v>
      </c>
      <c r="F41" s="40">
        <v>1.0873000000000001E-2</v>
      </c>
      <c r="G41" s="40">
        <v>4.6519999999999999E-2</v>
      </c>
      <c r="H41" s="40">
        <v>0</v>
      </c>
      <c r="I41" s="56">
        <v>0</v>
      </c>
      <c r="J41" s="40">
        <v>20</v>
      </c>
      <c r="K41" s="40">
        <v>17.654306999999999</v>
      </c>
      <c r="L41" s="41">
        <v>0</v>
      </c>
      <c r="M41" s="53">
        <f t="shared" si="0"/>
        <v>2.3456930000000007</v>
      </c>
      <c r="N41" s="57">
        <v>12.734375999999999</v>
      </c>
      <c r="O41" s="41">
        <v>10.783912000000001</v>
      </c>
      <c r="P41" s="41">
        <v>0</v>
      </c>
      <c r="Q41" s="53">
        <f t="shared" si="2"/>
        <v>1.9504639999999984</v>
      </c>
    </row>
    <row r="42" spans="1:17" x14ac:dyDescent="0.25">
      <c r="A42" s="52"/>
      <c r="B42" s="40">
        <v>37</v>
      </c>
      <c r="C42" s="40" t="s">
        <v>18</v>
      </c>
      <c r="D42" s="55">
        <v>1608.062727</v>
      </c>
      <c r="E42" s="55">
        <v>432.342805</v>
      </c>
      <c r="F42" s="40">
        <v>365.55055399999998</v>
      </c>
      <c r="G42" s="40">
        <v>59.100093999999999</v>
      </c>
      <c r="H42" s="40">
        <v>7.6923079999999997</v>
      </c>
      <c r="I42" s="56">
        <v>0</v>
      </c>
      <c r="J42" s="40">
        <v>382.82591000000002</v>
      </c>
      <c r="K42" s="40">
        <v>339.44159200000001</v>
      </c>
      <c r="L42" s="41">
        <v>2.1322380000000001</v>
      </c>
      <c r="M42" s="53">
        <f t="shared" si="0"/>
        <v>41.252080000000007</v>
      </c>
      <c r="N42" s="57">
        <v>233.017977</v>
      </c>
      <c r="O42" s="41">
        <v>200.285766</v>
      </c>
      <c r="P42" s="41">
        <v>1.9307589999999999</v>
      </c>
      <c r="Q42" s="53">
        <f t="shared" si="2"/>
        <v>30.801452000000008</v>
      </c>
    </row>
    <row r="43" spans="1:17" x14ac:dyDescent="0.25">
      <c r="A43" s="52"/>
      <c r="B43" s="40">
        <v>38</v>
      </c>
      <c r="C43" s="40" t="s">
        <v>18</v>
      </c>
      <c r="D43" s="55">
        <v>5308.7707499999997</v>
      </c>
      <c r="E43" s="55">
        <v>2122.1694859999998</v>
      </c>
      <c r="F43" s="40">
        <v>1901.225598</v>
      </c>
      <c r="G43" s="40">
        <v>220.944198</v>
      </c>
      <c r="H43" s="40">
        <v>0</v>
      </c>
      <c r="I43" s="56">
        <v>0</v>
      </c>
      <c r="J43" s="40">
        <v>1158.1740589999999</v>
      </c>
      <c r="K43" s="40">
        <v>1021.026871</v>
      </c>
      <c r="L43" s="41">
        <v>7.0862489999999996</v>
      </c>
      <c r="M43" s="53">
        <f t="shared" si="0"/>
        <v>130.06093899999991</v>
      </c>
      <c r="N43" s="57">
        <v>713.16630799999996</v>
      </c>
      <c r="O43" s="41">
        <v>610.51388699999995</v>
      </c>
      <c r="P43" s="41">
        <v>6.287725</v>
      </c>
      <c r="Q43" s="53">
        <f t="shared" si="2"/>
        <v>96.364696000000009</v>
      </c>
    </row>
    <row r="44" spans="1:17" x14ac:dyDescent="0.25">
      <c r="A44" s="52"/>
      <c r="B44" s="40">
        <v>39</v>
      </c>
      <c r="C44" s="40" t="s">
        <v>18</v>
      </c>
      <c r="D44" s="55">
        <v>3080.286325</v>
      </c>
      <c r="E44" s="55">
        <v>762.09978100000001</v>
      </c>
      <c r="F44" s="40">
        <v>634.83658700000001</v>
      </c>
      <c r="G44" s="40">
        <v>109.955803</v>
      </c>
      <c r="H44" s="40">
        <v>17.307738000000001</v>
      </c>
      <c r="I44" s="56">
        <v>0</v>
      </c>
      <c r="J44" s="40">
        <v>732</v>
      </c>
      <c r="K44" s="40">
        <v>661.06276400000002</v>
      </c>
      <c r="L44" s="41">
        <v>2.7815059999999998</v>
      </c>
      <c r="M44" s="53">
        <f t="shared" si="0"/>
        <v>68.155729999999991</v>
      </c>
      <c r="N44" s="57">
        <v>428.81570599999998</v>
      </c>
      <c r="O44" s="41">
        <v>373.62173200000001</v>
      </c>
      <c r="P44" s="41">
        <v>2.7815059999999998</v>
      </c>
      <c r="Q44" s="53">
        <f t="shared" ref="Q44" si="3">N44-O44-P44</f>
        <v>52.412467999999969</v>
      </c>
    </row>
    <row r="46" spans="1:17" x14ac:dyDescent="0.25">
      <c r="B46" s="41"/>
      <c r="C46" s="41"/>
      <c r="D46" s="41">
        <f t="shared" ref="D46:Q46" si="4">SUM(D6:D45)</f>
        <v>138728.07676400003</v>
      </c>
      <c r="E46" s="41">
        <f t="shared" si="4"/>
        <v>82585.05961099999</v>
      </c>
      <c r="F46" s="41">
        <f t="shared" si="4"/>
        <v>35135.011503999995</v>
      </c>
      <c r="G46" s="41">
        <f t="shared" si="4"/>
        <v>36150.048191999995</v>
      </c>
      <c r="H46" s="41">
        <f t="shared" si="4"/>
        <v>5299.0001389999998</v>
      </c>
      <c r="I46" s="41">
        <f t="shared" si="4"/>
        <v>4371.9997979999998</v>
      </c>
      <c r="J46" s="41">
        <f t="shared" si="4"/>
        <v>59483.000098000004</v>
      </c>
      <c r="K46" s="41">
        <f t="shared" si="4"/>
        <v>27669.925952000001</v>
      </c>
      <c r="L46" s="41">
        <f t="shared" si="4"/>
        <v>987.99993000000006</v>
      </c>
      <c r="M46" s="41">
        <f t="shared" si="4"/>
        <v>30825.07421599999</v>
      </c>
      <c r="N46" s="41">
        <f t="shared" si="4"/>
        <v>42684.999983999995</v>
      </c>
      <c r="O46" s="41">
        <f t="shared" si="4"/>
        <v>17629.173661999997</v>
      </c>
      <c r="P46" s="41">
        <f t="shared" si="4"/>
        <v>771.99995600000011</v>
      </c>
      <c r="Q46" s="41">
        <f t="shared" si="4"/>
        <v>24283.826366000005</v>
      </c>
    </row>
  </sheetData>
  <sheetProtection sheet="1" selectLockedCells="1"/>
  <protectedRanges>
    <protectedRange sqref="A6:A44" name="Range1"/>
  </protectedRanges>
  <sortState xmlns:xlrd2="http://schemas.microsoft.com/office/spreadsheetml/2017/richdata2" ref="B6:Q44">
    <sortCondition ref="B6:B44"/>
  </sortState>
  <mergeCells count="4">
    <mergeCell ref="E4:I4"/>
    <mergeCell ref="N4:Q4"/>
    <mergeCell ref="J4:M4"/>
    <mergeCell ref="A1:P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topLeftCell="A2"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88671875" style="46" bestFit="1" customWidth="1"/>
    <col min="4" max="5" width="7.109375" style="46" bestFit="1" customWidth="1"/>
    <col min="6" max="6" width="11.5546875" style="46" customWidth="1"/>
    <col min="7" max="7" width="7.6640625" style="46" bestFit="1" customWidth="1"/>
    <col min="8" max="8" width="13.44140625" style="46" bestFit="1" customWidth="1"/>
    <col min="9" max="9" width="9" style="46" customWidth="1"/>
    <col min="10" max="10" width="10.109375" style="46" bestFit="1" customWidth="1"/>
    <col min="11" max="11" width="8" style="46" bestFit="1" customWidth="1"/>
    <col min="12" max="14" width="8" style="46" customWidth="1"/>
    <col min="15" max="15" width="13.109375" style="46" customWidth="1"/>
    <col min="16" max="17" width="8" style="46" bestFit="1" customWidth="1"/>
    <col min="18" max="18" width="8" style="46" customWidth="1"/>
    <col min="19" max="19" width="10.109375" style="46" bestFit="1" customWidth="1"/>
    <col min="20" max="20" width="6.44140625" style="46" bestFit="1" customWidth="1"/>
    <col min="21" max="21" width="9.109375" style="46" bestFit="1" customWidth="1"/>
    <col min="22" max="22" width="7.44140625" style="46" bestFit="1" customWidth="1"/>
    <col min="23" max="23" width="6.88671875" style="46" bestFit="1" customWidth="1"/>
    <col min="24" max="24" width="5.44140625" style="46" bestFit="1" customWidth="1"/>
    <col min="25" max="16384" width="9.109375" style="46"/>
  </cols>
  <sheetData>
    <row r="1" spans="1:18" s="49" customFormat="1" ht="14.4" x14ac:dyDescent="0.3">
      <c r="A1" s="48" t="s">
        <v>46</v>
      </c>
      <c r="B1" s="48"/>
      <c r="F1" s="50" t="s">
        <v>47</v>
      </c>
      <c r="G1" s="75">
        <f>H8/5</f>
        <v>27745.615352800007</v>
      </c>
    </row>
    <row r="2" spans="1:18" s="49" customFormat="1" ht="14.4" x14ac:dyDescent="0.3">
      <c r="A2" s="48" t="s">
        <v>48</v>
      </c>
      <c r="B2" s="48"/>
    </row>
    <row r="3" spans="1:18" s="49" customFormat="1" ht="14.4" x14ac:dyDescent="0.3">
      <c r="A3" s="81" t="s">
        <v>49</v>
      </c>
      <c r="B3" s="81"/>
      <c r="C3" s="81"/>
      <c r="D3" s="81"/>
      <c r="E3" s="81"/>
      <c r="F3" s="81"/>
    </row>
    <row r="4" spans="1:18" s="49" customFormat="1" ht="14.4" x14ac:dyDescent="0.3">
      <c r="A4" s="81"/>
      <c r="B4" s="81"/>
      <c r="C4" s="81"/>
      <c r="D4" s="81"/>
      <c r="E4" s="81"/>
      <c r="F4" s="81"/>
    </row>
    <row r="5" spans="1:18" ht="13.8" thickBot="1" x14ac:dyDescent="0.3">
      <c r="A5" s="47"/>
      <c r="B5" s="47"/>
      <c r="C5" s="47"/>
      <c r="D5" s="47"/>
      <c r="E5" s="47"/>
      <c r="F5" s="47"/>
      <c r="G5" s="47"/>
    </row>
    <row r="6" spans="1:18" ht="13.8" thickBot="1" x14ac:dyDescent="0.3">
      <c r="C6" s="66" t="s">
        <v>50</v>
      </c>
      <c r="D6" s="67"/>
      <c r="E6" s="67"/>
      <c r="F6" s="67"/>
      <c r="G6" s="67"/>
      <c r="H6" s="67"/>
      <c r="I6" s="68"/>
      <c r="J6" s="86" t="s">
        <v>51</v>
      </c>
      <c r="K6" s="87"/>
      <c r="L6" s="87"/>
      <c r="M6" s="87"/>
      <c r="N6" s="87"/>
      <c r="O6" s="87"/>
      <c r="P6" s="88"/>
    </row>
    <row r="7" spans="1:18" ht="13.8" thickBot="1" x14ac:dyDescent="0.3">
      <c r="A7" s="6" t="s">
        <v>52</v>
      </c>
      <c r="B7" s="6" t="s">
        <v>53</v>
      </c>
      <c r="C7" s="28">
        <v>1</v>
      </c>
      <c r="D7" s="29">
        <v>2</v>
      </c>
      <c r="E7" s="29">
        <v>3</v>
      </c>
      <c r="F7" s="29">
        <v>4</v>
      </c>
      <c r="G7" s="69">
        <v>5</v>
      </c>
      <c r="H7" s="30" t="s">
        <v>61</v>
      </c>
      <c r="I7" s="30" t="s">
        <v>0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61</v>
      </c>
      <c r="P7" s="30" t="s">
        <v>0</v>
      </c>
    </row>
    <row r="8" spans="1:18" ht="12.75" customHeight="1" x14ac:dyDescent="0.25">
      <c r="A8" s="92" t="s">
        <v>38</v>
      </c>
      <c r="B8" s="31" t="s">
        <v>54</v>
      </c>
      <c r="C8" s="8">
        <f>SUMIF(asignación!$A$6:$A$44,"=1",asignación!$D$6:$D$44)</f>
        <v>0</v>
      </c>
      <c r="D8" s="9">
        <f>SUMIF(asignación!$A$6:$A$44,"=2",asignación!$D$6:$D$44)</f>
        <v>0</v>
      </c>
      <c r="E8" s="9">
        <f>SUMIF(asignación!$A$6:$A$44,"=3",asignación!$D$6:$D$44)</f>
        <v>0</v>
      </c>
      <c r="F8" s="9">
        <f>SUMIF(asignación!$A$6:$A$44,"=4",asignación!$D$6:$D$44)</f>
        <v>0</v>
      </c>
      <c r="G8" s="70">
        <f>SUMIF(asignación!$A$6:$A$44,"=5",asignación!$D$6:$D$44)</f>
        <v>0</v>
      </c>
      <c r="H8" s="10">
        <f>I8-SUM(C8:G8)</f>
        <v>138728.07676400003</v>
      </c>
      <c r="I8" s="10">
        <f>asignación!D46</f>
        <v>138728.07676400003</v>
      </c>
      <c r="J8" s="11"/>
      <c r="K8" s="12"/>
      <c r="L8" s="12"/>
      <c r="M8" s="12"/>
      <c r="N8" s="12"/>
      <c r="O8" s="43"/>
      <c r="P8" s="13"/>
      <c r="R8" s="7"/>
    </row>
    <row r="9" spans="1:18" ht="27" thickBot="1" x14ac:dyDescent="0.3">
      <c r="A9" s="93"/>
      <c r="B9" s="32" t="s">
        <v>55</v>
      </c>
      <c r="C9" s="14">
        <f t="shared" ref="C9:G9" si="0">C8-$G$1</f>
        <v>-27745.615352800007</v>
      </c>
      <c r="D9" s="15">
        <f t="shared" si="0"/>
        <v>-27745.615352800007</v>
      </c>
      <c r="E9" s="15">
        <f t="shared" si="0"/>
        <v>-27745.615352800007</v>
      </c>
      <c r="F9" s="15">
        <f t="shared" si="0"/>
        <v>-27745.615352800007</v>
      </c>
      <c r="G9" s="71">
        <f t="shared" si="0"/>
        <v>-27745.615352800007</v>
      </c>
      <c r="H9" s="16"/>
      <c r="I9" s="16">
        <f>MAX(C9:G9)-MIN(C9:G9)</f>
        <v>0</v>
      </c>
      <c r="J9" s="73">
        <f>C9/$G$1</f>
        <v>-1</v>
      </c>
      <c r="K9" s="74">
        <f>D9/$G$1</f>
        <v>-1</v>
      </c>
      <c r="L9" s="74">
        <f>E9/$G$1</f>
        <v>-1</v>
      </c>
      <c r="M9" s="74">
        <f>F9/$G$1</f>
        <v>-1</v>
      </c>
      <c r="N9" s="74">
        <f>G9/$G$1</f>
        <v>-1</v>
      </c>
      <c r="O9" s="44"/>
      <c r="P9" s="27">
        <f>I9/$G$1</f>
        <v>0</v>
      </c>
      <c r="R9" s="7"/>
    </row>
    <row r="10" spans="1:18" ht="13.2" customHeight="1" x14ac:dyDescent="0.25">
      <c r="A10" s="83" t="s">
        <v>39</v>
      </c>
      <c r="B10" s="31" t="s">
        <v>56</v>
      </c>
      <c r="C10" s="8">
        <f>SUMIF(asignación!$A$6:$A$44,"=1",asignación!$E$6:$E$44)</f>
        <v>0</v>
      </c>
      <c r="D10" s="9">
        <f>SUMIF(asignación!$A$6:$A$44,"=2",asignación!$E$6:$E$44)</f>
        <v>0</v>
      </c>
      <c r="E10" s="9">
        <f>SUMIF(asignación!$A$6:$A$44,"=3",asignación!$E$6:$E$44)</f>
        <v>0</v>
      </c>
      <c r="F10" s="9">
        <f>SUMIF(asignación!$A$6:$A$44,"=4",asignación!$E$6:$E$44)</f>
        <v>0</v>
      </c>
      <c r="G10" s="70">
        <f>SUMIF(asignación!$A$6:$A$44,"=5",asignación!$E$6:$E$44)</f>
        <v>0</v>
      </c>
      <c r="H10" s="10">
        <v>82585.05961099999</v>
      </c>
      <c r="I10" s="10">
        <f>asignación!E46</f>
        <v>82585.05961099999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5">
      <c r="A11" s="84"/>
      <c r="B11" s="33" t="s">
        <v>57</v>
      </c>
      <c r="C11" s="14">
        <f>SUMIF(asignación!$A$6:$A$44,"=1",asignación!$F$6:$F$44)</f>
        <v>0</v>
      </c>
      <c r="D11" s="15">
        <f>SUMIF(asignación!$A$6:$A$44,"=2",asignación!$F$6:$F$44)</f>
        <v>0</v>
      </c>
      <c r="E11" s="15">
        <f>SUMIF(asignación!$A$6:$A$44,"=3",asignación!$F$6:$F$44)</f>
        <v>0</v>
      </c>
      <c r="F11" s="15">
        <f>SUMIF(asignación!$A$6:$A$44,"=4",asignación!$F$6:$F$44)</f>
        <v>0</v>
      </c>
      <c r="G11" s="71">
        <f>SUMIF(asignación!$A$6:$A$44,"=5",asignación!$F$6:$F$44)</f>
        <v>0</v>
      </c>
      <c r="H11" s="16">
        <v>35135.011503999995</v>
      </c>
      <c r="I11" s="16">
        <f>asignación!F46</f>
        <v>35135.011503999995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>G11/G$10</f>
        <v>#DIV/0!</v>
      </c>
      <c r="O11" s="44">
        <f>IF(H11&gt;0,H11/H$8,"")</f>
        <v>0.25326532540179741</v>
      </c>
      <c r="P11" s="19">
        <f>I11/I$10</f>
        <v>0.42544028749868645</v>
      </c>
      <c r="R11" s="7"/>
    </row>
    <row r="12" spans="1:18" x14ac:dyDescent="0.25">
      <c r="A12" s="84"/>
      <c r="B12" s="33" t="s">
        <v>58</v>
      </c>
      <c r="C12" s="14">
        <f>SUMIF(asignación!$A$6:$A$44,"=1",asignación!$G$6:$G$44)</f>
        <v>0</v>
      </c>
      <c r="D12" s="15">
        <f>SUMIF(asignación!$A$6:$A$44,"=2",asignación!$G$6:$G$44)</f>
        <v>0</v>
      </c>
      <c r="E12" s="15">
        <f>SUMIF(asignación!$A$6:$A$44,"=3",asignación!$G$6:$G$44)</f>
        <v>0</v>
      </c>
      <c r="F12" s="15">
        <f>SUMIF(asignación!$A$6:$A$44,"=4",asignación!$G$6:$G$44)</f>
        <v>0</v>
      </c>
      <c r="G12" s="71">
        <f>SUMIF(asignación!$A$6:$A$44,"=5",asignación!$G$6:$G$44)</f>
        <v>0</v>
      </c>
      <c r="H12" s="16">
        <v>36150.048191999995</v>
      </c>
      <c r="I12" s="16">
        <f>asignación!G46</f>
        <v>36150.048191999995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>G12/G$10</f>
        <v>#DIV/0!</v>
      </c>
      <c r="O12" s="44">
        <f>IF(H12&gt;0,H12/H$8,"")</f>
        <v>0.26058206121820138</v>
      </c>
      <c r="P12" s="19">
        <f>I12/I$10</f>
        <v>0.43773109037248858</v>
      </c>
      <c r="R12" s="7"/>
    </row>
    <row r="13" spans="1:18" x14ac:dyDescent="0.25">
      <c r="A13" s="84"/>
      <c r="B13" s="33" t="s">
        <v>59</v>
      </c>
      <c r="C13" s="14">
        <f>SUMIF(asignación!$A$6:$A$44,"=1",asignación!$H$6:$H$44)</f>
        <v>0</v>
      </c>
      <c r="D13" s="15">
        <f>SUMIF(asignación!$A$6:$A$44,"=2",asignación!$H$6:$H$44)</f>
        <v>0</v>
      </c>
      <c r="E13" s="15">
        <f>SUMIF(asignación!$A$6:$A$44,"=3",asignación!$H$6:$H$44)</f>
        <v>0</v>
      </c>
      <c r="F13" s="15">
        <f>SUMIF(asignación!$A$6:$A$44,"=4",asignación!$H$6:$H$44)</f>
        <v>0</v>
      </c>
      <c r="G13" s="71">
        <f>SUMIF(asignación!$A$6:$A$44,"=5",asignación!$H$6:$H$44)</f>
        <v>0</v>
      </c>
      <c r="H13" s="16">
        <v>5299.0001389999998</v>
      </c>
      <c r="I13" s="16">
        <f>asignación!H46</f>
        <v>5299.0001389999998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>G13/G$10</f>
        <v>#DIV/0!</v>
      </c>
      <c r="O13" s="44">
        <f>IF(H13&gt;0,H13/H$8,"")</f>
        <v>3.8197027325726551E-2</v>
      </c>
      <c r="P13" s="19">
        <f>I13/I$10</f>
        <v>6.4164149834847306E-2</v>
      </c>
      <c r="R13" s="7"/>
    </row>
    <row r="14" spans="1:18" ht="13.8" thickBot="1" x14ac:dyDescent="0.3">
      <c r="A14" s="84"/>
      <c r="B14" s="94" t="s">
        <v>44</v>
      </c>
      <c r="C14" s="14">
        <f>SUMIF(asignación!$A$6:$A$44,"=1",asignación!$I$6:$I$44)</f>
        <v>0</v>
      </c>
      <c r="D14" s="15">
        <f>SUMIF(asignación!$A$6:$A$44,"=2",asignación!$I$6:$I$44)</f>
        <v>0</v>
      </c>
      <c r="E14" s="15">
        <f>SUMIF(asignación!$A$6:$A$44,"=3",asignación!$I$6:$I$44)</f>
        <v>0</v>
      </c>
      <c r="F14" s="15">
        <f>SUMIF(asignación!$A$6:$A$44,"=4",asignación!$I$6:$I$44)</f>
        <v>0</v>
      </c>
      <c r="G14" s="71">
        <f>SUMIF(asignación!$A$6:$A$44,"=5",asignación!$I$6:$I$44)</f>
        <v>0</v>
      </c>
      <c r="H14" s="16">
        <v>4371.9997979999998</v>
      </c>
      <c r="I14" s="16">
        <f>asignación!I46</f>
        <v>4371.9997979999998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>G14/G$10</f>
        <v>#DIV/0!</v>
      </c>
      <c r="O14" s="35">
        <f>IF(H14&gt;0,H14/H$8,"")</f>
        <v>3.1514887973524731E-2</v>
      </c>
      <c r="P14" s="19">
        <f>I14/I$10</f>
        <v>5.2939355115724437E-2</v>
      </c>
      <c r="R14" s="7"/>
    </row>
    <row r="15" spans="1:18" ht="13.2" customHeight="1" x14ac:dyDescent="0.25">
      <c r="A15" s="83" t="s">
        <v>60</v>
      </c>
      <c r="B15" s="31" t="s">
        <v>0</v>
      </c>
      <c r="C15" s="8">
        <f>SUMIF(asignación!$A$6:$A$44,"=1",asignación!$J$6:$J$44)</f>
        <v>0</v>
      </c>
      <c r="D15" s="9">
        <f>SUMIF(asignación!$A$6:$A$44,"=2",asignación!$J$6:$J$44)</f>
        <v>0</v>
      </c>
      <c r="E15" s="9">
        <f>SUMIF(asignación!$A$6:$A$44,"=3",asignación!$J$6:$J$44)</f>
        <v>0</v>
      </c>
      <c r="F15" s="9">
        <f>SUMIF(asignación!$A$6:$A$44,"=4",asignación!$J$6:$J$44)</f>
        <v>0</v>
      </c>
      <c r="G15" s="70">
        <f>SUMIF(asignación!$A$6:$A$44,"=5",asignación!$J$6:$J$44)</f>
        <v>0</v>
      </c>
      <c r="H15" s="10">
        <v>59483.000098000004</v>
      </c>
      <c r="I15" s="10">
        <f>asignación!J46</f>
        <v>59483.000098000004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5">
      <c r="A16" s="84"/>
      <c r="B16" s="33" t="s">
        <v>2</v>
      </c>
      <c r="C16" s="14">
        <f>SUMIF(asignación!$A$6:$A$44,"=1",asignación!$K$6:$K$44)</f>
        <v>0</v>
      </c>
      <c r="D16" s="15">
        <f>SUMIF(asignación!$A$6:$A$44,"=2",asignación!$K$6:$K$44)</f>
        <v>0</v>
      </c>
      <c r="E16" s="15">
        <f>SUMIF(asignación!$A$6:$A$44,"=3",asignación!$K$6:$K$44)</f>
        <v>0</v>
      </c>
      <c r="F16" s="15">
        <f>SUMIF(asignación!$A$6:$A$44,"=4",asignación!$K$6:$K$44)</f>
        <v>0</v>
      </c>
      <c r="G16" s="71">
        <f>SUMIF(asignación!$A$6:$A$44,"=5",asignación!$K$6:$K$44)</f>
        <v>0</v>
      </c>
      <c r="H16" s="16">
        <v>27669.925952000001</v>
      </c>
      <c r="I16" s="16">
        <f>asignación!K46</f>
        <v>27669.925952000001</v>
      </c>
      <c r="J16" s="17" t="e">
        <f t="shared" ref="J16:K18" si="2">C16/C$15</f>
        <v>#DIV/0!</v>
      </c>
      <c r="K16" s="18" t="e">
        <f t="shared" si="2"/>
        <v>#DIV/0!</v>
      </c>
      <c r="L16" s="18" t="e">
        <f t="shared" ref="L16:M18" si="3">E16/E$15</f>
        <v>#DIV/0!</v>
      </c>
      <c r="M16" s="18" t="e">
        <f t="shared" si="3"/>
        <v>#DIV/0!</v>
      </c>
      <c r="N16" s="18" t="e">
        <f>G16/G$15</f>
        <v>#DIV/0!</v>
      </c>
      <c r="O16" s="44">
        <f>IF(H16&gt;0,H16/H$8,"")</f>
        <v>0.19945440459807739</v>
      </c>
      <c r="P16" s="19">
        <f>I16/I$15</f>
        <v>0.46517367830158163</v>
      </c>
      <c r="R16" s="7"/>
    </row>
    <row r="17" spans="1:20" x14ac:dyDescent="0.25">
      <c r="A17" s="84"/>
      <c r="B17" s="95" t="s">
        <v>44</v>
      </c>
      <c r="C17" s="14">
        <f>SUMIF(asignación!$A$6:$A$44,"=1",asignación!$L$6:$L$44)</f>
        <v>0</v>
      </c>
      <c r="D17" s="15">
        <f>SUMIF(asignación!$A$6:$A$44,"=2",asignación!$L$6:$L$44)</f>
        <v>0</v>
      </c>
      <c r="E17" s="15">
        <f>SUMIF(asignación!$A$6:$A$44,"=3",asignación!$L$6:$L$44)</f>
        <v>0</v>
      </c>
      <c r="F17" s="15">
        <f>SUMIF(asignación!$A$6:$A$44,"=4",asignación!$L$6:$L$44)</f>
        <v>0</v>
      </c>
      <c r="G17" s="71">
        <f>SUMIF(asignación!$A$6:$A$44,"=5",asignación!$L$6:$L$44)</f>
        <v>0</v>
      </c>
      <c r="H17" s="16">
        <v>987.99993000000006</v>
      </c>
      <c r="I17" s="16">
        <f>asignación!L46</f>
        <v>987.99993000000006</v>
      </c>
      <c r="J17" s="17" t="e">
        <f t="shared" si="2"/>
        <v>#DIV/0!</v>
      </c>
      <c r="K17" s="18" t="e">
        <f t="shared" si="2"/>
        <v>#DIV/0!</v>
      </c>
      <c r="L17" s="18" t="e">
        <f t="shared" si="3"/>
        <v>#DIV/0!</v>
      </c>
      <c r="M17" s="18" t="e">
        <f t="shared" si="3"/>
        <v>#DIV/0!</v>
      </c>
      <c r="N17" s="18" t="e">
        <f>G17/G$15</f>
        <v>#DIV/0!</v>
      </c>
      <c r="O17" s="44">
        <f>IF(H17&gt;0,H17/H$8,"")</f>
        <v>7.1218455055839592E-3</v>
      </c>
      <c r="P17" s="19">
        <f>I17/I$15</f>
        <v>1.6609786466254911E-2</v>
      </c>
      <c r="R17" s="7"/>
    </row>
    <row r="18" spans="1:20" ht="13.8" thickBot="1" x14ac:dyDescent="0.3">
      <c r="A18" s="85"/>
      <c r="B18" s="34" t="s">
        <v>45</v>
      </c>
      <c r="C18" s="20">
        <f>SUMIF(asignación!$A$6:$A$44,"=1",asignación!$M$6:$M$44)</f>
        <v>0</v>
      </c>
      <c r="D18" s="21">
        <f>SUMIF(asignación!$A$6:$A$44,"=2",asignación!$M$6:$M$44)</f>
        <v>0</v>
      </c>
      <c r="E18" s="21">
        <f>SUMIF(asignación!$A$6:$A$44,"=3",asignación!$M$6:$M$44)</f>
        <v>0</v>
      </c>
      <c r="F18" s="21">
        <f>SUMIF(asignación!$A$6:$A$44,"=4",asignación!$M$6:$M$44)</f>
        <v>0</v>
      </c>
      <c r="G18" s="72">
        <f>SUMIF(asignación!$A$6:$A$44,"=5",asignación!$M$6:$M$44)</f>
        <v>0</v>
      </c>
      <c r="H18" s="22">
        <v>30825.07421599999</v>
      </c>
      <c r="I18" s="22">
        <f>asignación!M46</f>
        <v>30825.07421599999</v>
      </c>
      <c r="J18" s="23" t="e">
        <f t="shared" si="2"/>
        <v>#DIV/0!</v>
      </c>
      <c r="K18" s="24" t="e">
        <f t="shared" si="2"/>
        <v>#DIV/0!</v>
      </c>
      <c r="L18" s="24" t="e">
        <f t="shared" si="3"/>
        <v>#DIV/0!</v>
      </c>
      <c r="M18" s="24" t="e">
        <f t="shared" si="3"/>
        <v>#DIV/0!</v>
      </c>
      <c r="N18" s="24" t="e">
        <f>G18/G$15</f>
        <v>#DIV/0!</v>
      </c>
      <c r="O18" s="44">
        <f>IF(H18&gt;0,H18/H$8,"")</f>
        <v>0.2221978054841679</v>
      </c>
      <c r="P18" s="25">
        <f>I18/I$15</f>
        <v>0.51821653523216327</v>
      </c>
      <c r="R18" s="7"/>
    </row>
    <row r="19" spans="1:20" ht="13.2" customHeight="1" x14ac:dyDescent="0.25">
      <c r="A19" s="83" t="s">
        <v>41</v>
      </c>
      <c r="B19" s="31" t="s">
        <v>0</v>
      </c>
      <c r="C19" s="8">
        <f>SUMIF(asignación!$A$6:$A$44,"=1",asignación!$N$6:$N$44)</f>
        <v>0</v>
      </c>
      <c r="D19" s="9">
        <f>SUMIF(asignación!$A$6:$A$44,"=2",asignación!$N$6:$N$44)</f>
        <v>0</v>
      </c>
      <c r="E19" s="9">
        <f>SUMIF(asignación!$A$6:$A$44,"=3",asignación!$N$6:$N$44)</f>
        <v>0</v>
      </c>
      <c r="F19" s="9">
        <f>SUMIF(asignación!$A$6:$A$44,"=4",asignación!$N$6:$N$44)</f>
        <v>0</v>
      </c>
      <c r="G19" s="70">
        <f>SUMIF(asignación!$A$6:$A$44,"=5",asignación!$N$6:$N$44)</f>
        <v>0</v>
      </c>
      <c r="H19" s="10">
        <v>42684.999983999995</v>
      </c>
      <c r="I19" s="10">
        <f>asignación!N46</f>
        <v>42684.999983999995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5">
      <c r="A20" s="84"/>
      <c r="B20" s="33" t="s">
        <v>2</v>
      </c>
      <c r="C20" s="14">
        <f>SUMIF(asignación!$A$6:$A$44,"=1",asignación!$O$6:$O$44)</f>
        <v>0</v>
      </c>
      <c r="D20" s="15">
        <f>SUMIF(asignación!$A$6:$A$44,"=2",asignación!$O$6:$O$44)</f>
        <v>0</v>
      </c>
      <c r="E20" s="15">
        <f>SUMIF(asignación!$A$6:$A$44,"=3",asignación!$O$6:$O$44)</f>
        <v>0</v>
      </c>
      <c r="F20" s="15">
        <f>SUMIF(asignación!$A$6:$A$44,"=4",asignación!$O$6:$O$44)</f>
        <v>0</v>
      </c>
      <c r="G20" s="71">
        <f>SUMIF(asignación!$A$6:$A$44,"=5",asignación!$O$6:$O$44)</f>
        <v>0</v>
      </c>
      <c r="H20" s="16">
        <v>17629.173661999997</v>
      </c>
      <c r="I20" s="16">
        <f>asignación!O46</f>
        <v>17629.173661999997</v>
      </c>
      <c r="J20" s="17" t="e">
        <f t="shared" ref="J20:K22" si="4">C20/C$19</f>
        <v>#DIV/0!</v>
      </c>
      <c r="K20" s="18" t="e">
        <f t="shared" si="4"/>
        <v>#DIV/0!</v>
      </c>
      <c r="L20" s="18" t="e">
        <f t="shared" ref="L20:M22" si="5">E20/E$19</f>
        <v>#DIV/0!</v>
      </c>
      <c r="M20" s="18" t="e">
        <f t="shared" si="5"/>
        <v>#DIV/0!</v>
      </c>
      <c r="N20" s="18" t="e">
        <f>G20/G$19</f>
        <v>#DIV/0!</v>
      </c>
      <c r="O20" s="44">
        <f>IF(H20&gt;0,H20/H$8,"")</f>
        <v>0.1270771863433976</v>
      </c>
      <c r="P20" s="19">
        <f>I20/I$19</f>
        <v>0.41300629421595642</v>
      </c>
      <c r="R20" s="7"/>
    </row>
    <row r="21" spans="1:20" x14ac:dyDescent="0.25">
      <c r="A21" s="84"/>
      <c r="B21" s="95" t="s">
        <v>44</v>
      </c>
      <c r="C21" s="14">
        <f>SUMIF(asignación!$A$6:$A$44,"=1",asignación!$P$6:$P$44)</f>
        <v>0</v>
      </c>
      <c r="D21" s="15">
        <f>SUMIF(asignación!$A$6:$A$44,"=2",asignación!$P$6:$P$44)</f>
        <v>0</v>
      </c>
      <c r="E21" s="15">
        <f>SUMIF(asignación!$A$6:$A$44,"=3",asignación!$P$6:$P$44)</f>
        <v>0</v>
      </c>
      <c r="F21" s="15">
        <f>SUMIF(asignación!$A$6:$A$44,"=4",asignación!$P$6:$P$44)</f>
        <v>0</v>
      </c>
      <c r="G21" s="71">
        <f>SUMIF(asignación!$A$6:$A$44,"=5",asignación!$P$6:$P$44)</f>
        <v>0</v>
      </c>
      <c r="H21" s="16">
        <v>771.99995600000011</v>
      </c>
      <c r="I21" s="16">
        <f>asignación!P46</f>
        <v>771.99995600000011</v>
      </c>
      <c r="J21" s="17" t="e">
        <f t="shared" si="4"/>
        <v>#DIV/0!</v>
      </c>
      <c r="K21" s="18" t="e">
        <f t="shared" si="4"/>
        <v>#DIV/0!</v>
      </c>
      <c r="L21" s="18" t="e">
        <f t="shared" si="5"/>
        <v>#DIV/0!</v>
      </c>
      <c r="M21" s="18" t="e">
        <f t="shared" si="5"/>
        <v>#DIV/0!</v>
      </c>
      <c r="N21" s="18" t="e">
        <f>G21/G$19</f>
        <v>#DIV/0!</v>
      </c>
      <c r="O21" s="44">
        <f>IF(H21&gt;0,H21/H$8,"")</f>
        <v>5.5648429215471853E-3</v>
      </c>
      <c r="P21" s="19">
        <f>I21/I$19</f>
        <v>1.808597765700775E-2</v>
      </c>
      <c r="R21" s="7"/>
    </row>
    <row r="22" spans="1:20" ht="13.8" thickBot="1" x14ac:dyDescent="0.3">
      <c r="A22" s="85"/>
      <c r="B22" s="34" t="s">
        <v>45</v>
      </c>
      <c r="C22" s="20">
        <f>SUMIF(asignación!$A$6:$A$44,"=1",asignación!$Q$6:$Q$44)</f>
        <v>0</v>
      </c>
      <c r="D22" s="21">
        <f>SUMIF(asignación!$A$6:$A$44,"=2",asignación!$Q$6:$Q$44)</f>
        <v>0</v>
      </c>
      <c r="E22" s="21">
        <f>SUMIF(asignación!$A$6:$A$44,"=3",asignación!$Q$6:$Q$44)</f>
        <v>0</v>
      </c>
      <c r="F22" s="21">
        <f>SUMIF(asignación!$A$6:$A$44,"=4",asignación!$Q$6:$Q$44)</f>
        <v>0</v>
      </c>
      <c r="G22" s="72">
        <f>SUMIF(asignación!$A$6:$A$44,"=5",asignación!$Q$6:$Q$44)</f>
        <v>0</v>
      </c>
      <c r="H22" s="22">
        <v>24283.826366000005</v>
      </c>
      <c r="I22" s="22">
        <f>asignación!Q46</f>
        <v>24283.826366000005</v>
      </c>
      <c r="J22" s="23" t="e">
        <f t="shared" si="4"/>
        <v>#DIV/0!</v>
      </c>
      <c r="K22" s="24" t="e">
        <f t="shared" si="4"/>
        <v>#DIV/0!</v>
      </c>
      <c r="L22" s="24" t="e">
        <f t="shared" si="5"/>
        <v>#DIV/0!</v>
      </c>
      <c r="M22" s="24" t="e">
        <f t="shared" si="5"/>
        <v>#DIV/0!</v>
      </c>
      <c r="N22" s="24" t="e">
        <f>G22/G$19</f>
        <v>#DIV/0!</v>
      </c>
      <c r="O22" s="35">
        <f>IF(H22&gt;0,H22/H$8,"")</f>
        <v>0.17504622663594557</v>
      </c>
      <c r="P22" s="25">
        <f>I22/I$19</f>
        <v>0.56890772812703605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62</v>
      </c>
    </row>
    <row r="25" spans="1:20" x14ac:dyDescent="0.25">
      <c r="A25" s="82" t="s">
        <v>63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</sheetData>
  <sheetProtection sheet="1" selectLockedCells="1"/>
  <protectedRanges>
    <protectedRange sqref="A3:B3 J6:N6 C6:G6" name="Range1"/>
  </protectedRanges>
  <mergeCells count="7">
    <mergeCell ref="A3:F4"/>
    <mergeCell ref="A25:T30"/>
    <mergeCell ref="A15:A18"/>
    <mergeCell ref="A19:A22"/>
    <mergeCell ref="A10:A14"/>
    <mergeCell ref="J6:P6"/>
    <mergeCell ref="A8:A9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2021-07-28T01:03:07Z</dcterms:modified>
</cp:coreProperties>
</file>