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Kings County 2021\kit\Official Adjusted Data\"/>
    </mc:Choice>
  </mc:AlternateContent>
  <xr:revisionPtr revIDLastSave="0" documentId="13_ncr:1_{2C75D308-458F-4992-AB8C-68EF7FAE73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Assignments!$B$5:$E$5</definedName>
    <definedName name="_xlnm.Print_Area" localSheetId="1">Assignments!$B$4:$Q$45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6" i="1"/>
  <c r="Q15" i="1"/>
  <c r="Q16" i="1"/>
  <c r="Q17" i="1"/>
  <c r="Q18" i="1"/>
  <c r="Q19" i="1"/>
  <c r="Q20" i="1"/>
  <c r="Q21" i="1"/>
  <c r="Q22" i="1"/>
  <c r="Q23" i="1"/>
  <c r="Q24" i="1"/>
  <c r="Q7" i="1"/>
  <c r="Q25" i="1"/>
  <c r="Q26" i="1"/>
  <c r="Q27" i="1"/>
  <c r="Q28" i="1"/>
  <c r="Q29" i="1"/>
  <c r="Q30" i="1"/>
  <c r="Q31" i="1"/>
  <c r="Q32" i="1"/>
  <c r="Q33" i="1"/>
  <c r="Q34" i="1"/>
  <c r="Q8" i="1"/>
  <c r="Q35" i="1"/>
  <c r="Q36" i="1"/>
  <c r="Q37" i="1"/>
  <c r="Q38" i="1"/>
  <c r="Q39" i="1"/>
  <c r="Q40" i="1"/>
  <c r="Q41" i="1"/>
  <c r="Q42" i="1"/>
  <c r="Q43" i="1"/>
  <c r="Q44" i="1"/>
  <c r="Q9" i="1"/>
  <c r="Q10" i="1"/>
  <c r="Q11" i="1"/>
  <c r="Q45" i="1"/>
  <c r="Q12" i="1"/>
  <c r="Q13" i="1"/>
  <c r="Q14" i="1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8" i="2"/>
  <c r="F8" i="2"/>
  <c r="E8" i="2"/>
  <c r="D8" i="2"/>
  <c r="C8" i="2"/>
  <c r="Q6" i="1"/>
  <c r="D47" i="1"/>
  <c r="I8" i="2" s="1"/>
  <c r="G1" i="2" s="1"/>
  <c r="E47" i="1"/>
  <c r="F47" i="1"/>
  <c r="I11" i="2" s="1"/>
  <c r="G47" i="1"/>
  <c r="I12" i="2" s="1"/>
  <c r="H47" i="1"/>
  <c r="I13" i="2" s="1"/>
  <c r="I47" i="1"/>
  <c r="I14" i="2" s="1"/>
  <c r="J47" i="1"/>
  <c r="I15" i="2" s="1"/>
  <c r="K47" i="1"/>
  <c r="I16" i="2" s="1"/>
  <c r="L47" i="1"/>
  <c r="I17" i="2" s="1"/>
  <c r="N47" i="1"/>
  <c r="I19" i="2" s="1"/>
  <c r="O47" i="1"/>
  <c r="I20" i="2" s="1"/>
  <c r="P47" i="1"/>
  <c r="I21" i="2" s="1"/>
  <c r="H11" i="2" l="1"/>
  <c r="M47" i="1"/>
  <c r="I18" i="2" s="1"/>
  <c r="H18" i="2" s="1"/>
  <c r="H12" i="2"/>
  <c r="Q47" i="1"/>
  <c r="I22" i="2" s="1"/>
  <c r="H22" i="2" s="1"/>
  <c r="H15" i="2"/>
  <c r="H13" i="2"/>
  <c r="H16" i="2"/>
  <c r="H21" i="2"/>
  <c r="H19" i="2"/>
  <c r="H8" i="2"/>
  <c r="H14" i="2"/>
  <c r="H17" i="2"/>
  <c r="H10" i="2"/>
  <c r="H20" i="2"/>
  <c r="O2" i="1" l="1"/>
  <c r="N7" i="2"/>
  <c r="N17" i="2" l="1"/>
  <c r="N14" i="2"/>
  <c r="N13" i="2"/>
  <c r="N21" i="2"/>
  <c r="N12" i="2"/>
  <c r="N20" i="2"/>
  <c r="N11" i="2"/>
  <c r="N16" i="2"/>
  <c r="N18" i="2"/>
  <c r="N22" i="2"/>
  <c r="L7" i="2" l="1"/>
  <c r="M7" i="2"/>
  <c r="I2" i="1" l="1"/>
  <c r="L2" i="1"/>
  <c r="M18" i="2"/>
  <c r="L12" i="2"/>
  <c r="L14" i="2"/>
  <c r="L11" i="2"/>
  <c r="L18" i="2"/>
  <c r="L22" i="2"/>
  <c r="M14" i="2"/>
  <c r="M11" i="2"/>
  <c r="M22" i="2"/>
  <c r="L16" i="2"/>
  <c r="M13" i="2"/>
  <c r="L13" i="2"/>
  <c r="L17" i="2"/>
  <c r="L21" i="2"/>
  <c r="M17" i="2"/>
  <c r="M16" i="2"/>
  <c r="M20" i="2"/>
  <c r="M12" i="2"/>
  <c r="M21" i="2"/>
  <c r="L20" i="2"/>
  <c r="G9" i="2"/>
  <c r="N9" i="2" l="1"/>
  <c r="P2" i="1"/>
  <c r="E9" i="2"/>
  <c r="F9" i="2"/>
  <c r="K7" i="2"/>
  <c r="J7" i="2"/>
  <c r="M9" i="2" l="1"/>
  <c r="M2" i="1"/>
  <c r="L9" i="2"/>
  <c r="J2" i="1"/>
  <c r="P13" i="2"/>
  <c r="J13" i="2" l="1"/>
  <c r="K13" i="2"/>
  <c r="P18" i="2"/>
  <c r="P22" i="2"/>
  <c r="P21" i="2"/>
  <c r="P20" i="2"/>
  <c r="P14" i="2"/>
  <c r="P12" i="2"/>
  <c r="P11" i="2"/>
  <c r="P16" i="2" l="1"/>
  <c r="P17" i="2"/>
  <c r="K12" i="2"/>
  <c r="J16" i="2"/>
  <c r="K16" i="2"/>
  <c r="J11" i="2"/>
  <c r="J14" i="2"/>
  <c r="J12" i="2"/>
  <c r="J21" i="2"/>
  <c r="J20" i="2"/>
  <c r="K14" i="2"/>
  <c r="J17" i="2"/>
  <c r="K18" i="2"/>
  <c r="C2" i="1"/>
  <c r="J18" i="2"/>
  <c r="F2" i="1"/>
  <c r="K22" i="2"/>
  <c r="K17" i="2"/>
  <c r="K21" i="2"/>
  <c r="K20" i="2"/>
  <c r="J22" i="2"/>
  <c r="K11" i="2"/>
  <c r="O13" i="2" l="1"/>
  <c r="O14" i="2"/>
  <c r="O18" i="2"/>
  <c r="O12" i="2"/>
  <c r="C9" i="2"/>
  <c r="D9" i="2"/>
  <c r="O17" i="2"/>
  <c r="O20" i="2"/>
  <c r="O11" i="2"/>
  <c r="O22" i="2"/>
  <c r="O16" i="2"/>
  <c r="O21" i="2"/>
  <c r="I9" i="2" l="1"/>
  <c r="P9" i="2" s="1"/>
  <c r="G2" i="1"/>
  <c r="K9" i="2"/>
  <c r="J9" i="2"/>
  <c r="D2" i="1"/>
</calcChain>
</file>

<file path=xl/sharedStrings.xml><?xml version="1.0" encoding="utf-8"?>
<sst xmlns="http://schemas.openxmlformats.org/spreadsheetml/2006/main" count="110" uniqueCount="67">
  <si>
    <t>Sums by District Assigned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</si>
  <si>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</si>
  <si>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</si>
  <si>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</si>
  <si>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</si>
  <si>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</si>
  <si>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</si>
  <si>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</si>
  <si>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</si>
  <si>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</si>
  <si>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</si>
  <si>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</si>
  <si>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</si>
  <si>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</si>
  <si>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</si>
  <si>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</si>
  <si>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</si>
  <si>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</si>
  <si>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</si>
  <si>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</si>
  <si>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</si>
  <si>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</si>
  <si>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</si>
  <si>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</si>
  <si>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</si>
  <si>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</si>
  <si>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</si>
  <si>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</si>
  <si>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</si>
  <si>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</si>
  <si>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</si>
  <si>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</si>
  <si>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</si>
  <si>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</si>
  <si>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</si>
  <si>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</si>
  <si>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</si>
  <si>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</si>
  <si>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</si>
  <si>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</si>
  <si>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D5: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</si>
  <si>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</si>
  <si>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</si>
  <si>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</si>
  <si>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</si>
  <si>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</si>
  <si>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City or</t>
  </si>
  <si>
    <t>Place</t>
  </si>
  <si>
    <t>Population</t>
  </si>
  <si>
    <t>Asian</t>
  </si>
  <si>
    <t>District</t>
  </si>
  <si>
    <t>(1-5)</t>
  </si>
  <si>
    <t>Citizen
Voting Age Population</t>
  </si>
  <si>
    <t>2020
Total Pop.</t>
  </si>
  <si>
    <t>Enter your name here</t>
  </si>
  <si>
    <t>When complete, please email this file to Redistricting@co.kings.ca.us.</t>
  </si>
  <si>
    <t>Lemoore Station</t>
  </si>
  <si>
    <t>Lemoore</t>
  </si>
  <si>
    <t>Grangeville|Hardwick</t>
  </si>
  <si>
    <t>Armona|Grangeville</t>
  </si>
  <si>
    <t>Hanford</t>
  </si>
  <si>
    <t>Hanford|Home Garden</t>
  </si>
  <si>
    <t>Corcoran</t>
  </si>
  <si>
    <t>Stratford</t>
  </si>
  <si>
    <t>Kettleman City</t>
  </si>
  <si>
    <t>Avenal</t>
  </si>
  <si>
    <t>Kings County 2021 Public Participation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</si>
</sst>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41" xfId="0" applyFont="1" applyBorder="1"/>
    <xf numFmtId="3" fontId="5" fillId="0" borderId="31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16" sqref="B16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3</v>
      </c>
    </row>
    <row r="3" spans="1:8" x14ac:dyDescent="0.3">
      <c r="A3" s="2" t="s">
        <v>4</v>
      </c>
    </row>
    <row r="5" spans="1:8" x14ac:dyDescent="0.3">
      <c r="A5" s="2" t="s">
        <v>5</v>
      </c>
    </row>
    <row r="6" spans="1:8" x14ac:dyDescent="0.3">
      <c r="A6" s="2" t="s">
        <v>6</v>
      </c>
    </row>
    <row r="7" spans="1:8" x14ac:dyDescent="0.3">
      <c r="A7" s="2" t="s">
        <v>43</v>
      </c>
    </row>
    <row r="8" spans="1:8" x14ac:dyDescent="0.3">
      <c r="B8" s="2" t="s">
        <v>42</v>
      </c>
    </row>
    <row r="9" spans="1:8" x14ac:dyDescent="0.3">
      <c r="B9" s="2" t="s">
        <v>7</v>
      </c>
    </row>
    <row r="11" spans="1:8" x14ac:dyDescent="0.3">
      <c r="A11" s="1" t="s">
        <v>8</v>
      </c>
      <c r="B11" s="2" t="s">
        <v>9</v>
      </c>
    </row>
    <row r="12" spans="1:8" x14ac:dyDescent="0.3">
      <c r="B12" s="2" t="s">
        <v>10</v>
      </c>
      <c r="G12" s="3" t="s">
        <v>11</v>
      </c>
      <c r="H12" s="2" t="s">
        <v>12</v>
      </c>
    </row>
    <row r="14" spans="1:8" x14ac:dyDescent="0.3">
      <c r="A14" s="1" t="s">
        <v>13</v>
      </c>
    </row>
    <row r="15" spans="1:8" x14ac:dyDescent="0.3">
      <c r="B15" s="2" t="s">
        <v>55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16.77734375" style="36" bestFit="1" customWidth="1"/>
    <col min="4" max="4" width="7.5546875" style="36" customWidth="1"/>
    <col min="5" max="5" width="7.88671875" style="36" bestFit="1" customWidth="1"/>
    <col min="6" max="6" width="6.5546875" style="36" bestFit="1" customWidth="1"/>
    <col min="7" max="7" width="7.109375" style="36" bestFit="1" customWidth="1"/>
    <col min="8" max="8" width="6.5546875" style="36" bestFit="1" customWidth="1"/>
    <col min="9" max="9" width="6.33203125" style="42" customWidth="1"/>
    <col min="10" max="10" width="7.109375" style="36" bestFit="1" customWidth="1"/>
    <col min="11" max="12" width="6.33203125" style="36" customWidth="1"/>
    <col min="13" max="13" width="7.109375" style="36" bestFit="1" customWidth="1"/>
    <col min="14" max="15" width="6.33203125" style="36" customWidth="1"/>
    <col min="16" max="16" width="7.109375" style="36" bestFit="1" customWidth="1"/>
    <col min="17" max="17" width="6.33203125" style="36" customWidth="1"/>
    <col min="18" max="18" width="6.88671875" style="5"/>
    <col min="19" max="19" width="3.44140625" style="5" bestFit="1" customWidth="1"/>
    <col min="20" max="21" width="6.5546875" style="5" customWidth="1"/>
    <col min="22" max="22" width="3.5546875" style="5" customWidth="1"/>
    <col min="23" max="24" width="6.5546875" style="5" customWidth="1"/>
    <col min="25" max="25" width="3.5546875" style="5" customWidth="1"/>
    <col min="26" max="27" width="6.5546875" style="5" customWidth="1"/>
    <col min="28" max="28" width="3.5546875" style="5" customWidth="1"/>
    <col min="29" max="30" width="6.5546875" style="5" customWidth="1"/>
    <col min="31" max="16384" width="6.88671875" style="5"/>
  </cols>
  <sheetData>
    <row r="1" spans="1:18" ht="12.6" customHeight="1" thickBot="1" x14ac:dyDescent="0.3">
      <c r="A1" s="78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5"/>
    </row>
    <row r="2" spans="1:18" ht="12.6" thickBot="1" x14ac:dyDescent="0.3">
      <c r="B2" s="39" t="s">
        <v>31</v>
      </c>
      <c r="C2" s="37">
        <f>Results!$C$8</f>
        <v>0</v>
      </c>
      <c r="D2" s="37">
        <f>Results!$C$9</f>
        <v>-28064.799999999999</v>
      </c>
      <c r="E2" s="39" t="s">
        <v>30</v>
      </c>
      <c r="F2" s="37">
        <f>Results!$D$8</f>
        <v>0</v>
      </c>
      <c r="G2" s="37">
        <f>Results!$D$9</f>
        <v>-28064.799999999999</v>
      </c>
      <c r="H2" s="39" t="s">
        <v>32</v>
      </c>
      <c r="I2" s="37">
        <f>Results!$E$8</f>
        <v>0</v>
      </c>
      <c r="J2" s="37">
        <f>Results!$E$9</f>
        <v>-28064.799999999999</v>
      </c>
      <c r="K2" s="39" t="s">
        <v>33</v>
      </c>
      <c r="L2" s="37">
        <f>Results!$F$8</f>
        <v>0</v>
      </c>
      <c r="M2" s="38">
        <f>Results!$F$9</f>
        <v>-28064.799999999999</v>
      </c>
      <c r="N2" s="39" t="s">
        <v>40</v>
      </c>
      <c r="O2" s="37">
        <f>Results!$G$8</f>
        <v>0</v>
      </c>
      <c r="P2" s="38">
        <f>Results!$G$9</f>
        <v>-28064.799999999999</v>
      </c>
      <c r="Q2" s="5"/>
    </row>
    <row r="3" spans="1:18" x14ac:dyDescent="0.25">
      <c r="I3" s="36"/>
    </row>
    <row r="4" spans="1:18" ht="13.5" customHeight="1" x14ac:dyDescent="0.25">
      <c r="A4" s="51" t="s">
        <v>50</v>
      </c>
      <c r="B4" s="62" t="s">
        <v>36</v>
      </c>
      <c r="C4" s="62" t="s">
        <v>46</v>
      </c>
      <c r="D4" s="62" t="s">
        <v>2</v>
      </c>
      <c r="E4" s="75" t="s">
        <v>17</v>
      </c>
      <c r="F4" s="76"/>
      <c r="G4" s="76"/>
      <c r="H4" s="76"/>
      <c r="I4" s="76"/>
      <c r="J4" s="75" t="s">
        <v>44</v>
      </c>
      <c r="K4" s="76"/>
      <c r="L4" s="76"/>
      <c r="M4" s="77"/>
      <c r="N4" s="75" t="s">
        <v>45</v>
      </c>
      <c r="O4" s="76"/>
      <c r="P4" s="76"/>
      <c r="Q4" s="76"/>
      <c r="R4" s="73"/>
    </row>
    <row r="5" spans="1:18" s="4" customFormat="1" ht="24" x14ac:dyDescent="0.25">
      <c r="A5" s="74" t="s">
        <v>51</v>
      </c>
      <c r="B5" s="59" t="s">
        <v>37</v>
      </c>
      <c r="C5" s="59" t="s">
        <v>47</v>
      </c>
      <c r="D5" s="59" t="s">
        <v>48</v>
      </c>
      <c r="E5" s="64" t="s">
        <v>2</v>
      </c>
      <c r="F5" s="60" t="s">
        <v>18</v>
      </c>
      <c r="G5" s="60" t="s">
        <v>19</v>
      </c>
      <c r="H5" s="60" t="s">
        <v>39</v>
      </c>
      <c r="I5" s="63" t="s">
        <v>20</v>
      </c>
      <c r="J5" s="60" t="s">
        <v>2</v>
      </c>
      <c r="K5" s="60" t="s">
        <v>29</v>
      </c>
      <c r="L5" s="61" t="s">
        <v>49</v>
      </c>
      <c r="M5" s="61" t="s">
        <v>41</v>
      </c>
      <c r="N5" s="58" t="s">
        <v>2</v>
      </c>
      <c r="O5" s="61" t="s">
        <v>29</v>
      </c>
      <c r="P5" s="61" t="s">
        <v>49</v>
      </c>
      <c r="Q5" s="65" t="s">
        <v>41</v>
      </c>
    </row>
    <row r="6" spans="1:18" x14ac:dyDescent="0.25">
      <c r="A6" s="52"/>
      <c r="B6" s="40">
        <v>1</v>
      </c>
      <c r="C6" s="40" t="s">
        <v>56</v>
      </c>
      <c r="D6" s="55">
        <v>6580</v>
      </c>
      <c r="E6" s="55">
        <v>4681.1427430000003</v>
      </c>
      <c r="F6" s="40">
        <v>1041.798102</v>
      </c>
      <c r="G6" s="40">
        <v>2455.4863270000001</v>
      </c>
      <c r="H6" s="40">
        <v>889.799712</v>
      </c>
      <c r="I6" s="56">
        <v>246.62271899999999</v>
      </c>
      <c r="J6" s="40">
        <v>603</v>
      </c>
      <c r="K6" s="40">
        <v>132</v>
      </c>
      <c r="L6" s="41">
        <v>9</v>
      </c>
      <c r="M6" s="53">
        <f t="shared" ref="M6:M45" si="0">J6-K6-L6</f>
        <v>462</v>
      </c>
      <c r="N6" s="57">
        <v>362</v>
      </c>
      <c r="O6" s="41">
        <v>82</v>
      </c>
      <c r="P6" s="41">
        <v>5</v>
      </c>
      <c r="Q6" s="53">
        <f t="shared" ref="Q6:Q37" si="1">N6-O6-P6</f>
        <v>275</v>
      </c>
    </row>
    <row r="7" spans="1:18" x14ac:dyDescent="0.25">
      <c r="A7" s="54"/>
      <c r="B7" s="40">
        <v>2</v>
      </c>
      <c r="C7" s="40" t="s">
        <v>57</v>
      </c>
      <c r="D7" s="55">
        <v>3002</v>
      </c>
      <c r="E7" s="55">
        <v>2073.9079449999999</v>
      </c>
      <c r="F7" s="40">
        <v>640.296471</v>
      </c>
      <c r="G7" s="40">
        <v>1322.2661539999999</v>
      </c>
      <c r="H7" s="40">
        <v>66.264514000000005</v>
      </c>
      <c r="I7" s="56">
        <v>38.766697000000001</v>
      </c>
      <c r="J7" s="40">
        <v>1345</v>
      </c>
      <c r="K7" s="40">
        <v>414</v>
      </c>
      <c r="L7" s="41">
        <v>33</v>
      </c>
      <c r="M7" s="53">
        <f t="shared" si="0"/>
        <v>898</v>
      </c>
      <c r="N7" s="57">
        <v>1011</v>
      </c>
      <c r="O7" s="41">
        <v>261</v>
      </c>
      <c r="P7" s="41">
        <v>26</v>
      </c>
      <c r="Q7" s="53">
        <f t="shared" si="1"/>
        <v>724</v>
      </c>
    </row>
    <row r="8" spans="1:18" x14ac:dyDescent="0.25">
      <c r="A8" s="54"/>
      <c r="B8" s="40">
        <v>3</v>
      </c>
      <c r="C8" s="40"/>
      <c r="D8" s="55">
        <v>923</v>
      </c>
      <c r="E8" s="55">
        <v>689.13036699999998</v>
      </c>
      <c r="F8" s="40">
        <v>177.43255500000001</v>
      </c>
      <c r="G8" s="40">
        <v>508.10774800000002</v>
      </c>
      <c r="H8" s="40">
        <v>1.3043480000000001</v>
      </c>
      <c r="I8" s="56">
        <v>2.285714</v>
      </c>
      <c r="J8" s="40">
        <v>468</v>
      </c>
      <c r="K8" s="40">
        <v>97</v>
      </c>
      <c r="L8" s="41">
        <v>18</v>
      </c>
      <c r="M8" s="53">
        <f t="shared" si="0"/>
        <v>353</v>
      </c>
      <c r="N8" s="57">
        <v>389</v>
      </c>
      <c r="O8" s="41">
        <v>60</v>
      </c>
      <c r="P8" s="41">
        <v>16</v>
      </c>
      <c r="Q8" s="53">
        <f t="shared" si="1"/>
        <v>313</v>
      </c>
    </row>
    <row r="9" spans="1:18" x14ac:dyDescent="0.25">
      <c r="A9" s="54"/>
      <c r="B9" s="40">
        <v>4</v>
      </c>
      <c r="C9" s="40" t="s">
        <v>57</v>
      </c>
      <c r="D9" s="55">
        <v>5390</v>
      </c>
      <c r="E9" s="55">
        <v>3433.707148</v>
      </c>
      <c r="F9" s="40">
        <v>854.03738699999997</v>
      </c>
      <c r="G9" s="40">
        <v>1701.9741899999999</v>
      </c>
      <c r="H9" s="40">
        <v>423.69566500000002</v>
      </c>
      <c r="I9" s="56">
        <v>318.99989399999998</v>
      </c>
      <c r="J9" s="40">
        <v>2444</v>
      </c>
      <c r="K9" s="40">
        <v>862</v>
      </c>
      <c r="L9" s="41">
        <v>28</v>
      </c>
      <c r="M9" s="53">
        <f t="shared" si="0"/>
        <v>1554</v>
      </c>
      <c r="N9" s="57">
        <v>1780</v>
      </c>
      <c r="O9" s="41">
        <v>540</v>
      </c>
      <c r="P9" s="41">
        <v>18</v>
      </c>
      <c r="Q9" s="53">
        <f t="shared" si="1"/>
        <v>1222</v>
      </c>
    </row>
    <row r="10" spans="1:18" x14ac:dyDescent="0.25">
      <c r="A10" s="52"/>
      <c r="B10" s="40">
        <v>5</v>
      </c>
      <c r="C10" s="40" t="s">
        <v>57</v>
      </c>
      <c r="D10" s="55">
        <v>3354</v>
      </c>
      <c r="E10" s="55">
        <v>2760.0005070000002</v>
      </c>
      <c r="F10" s="40">
        <v>834.99978999999996</v>
      </c>
      <c r="G10" s="40">
        <v>1395.000605</v>
      </c>
      <c r="H10" s="40">
        <v>300.00009</v>
      </c>
      <c r="I10" s="56">
        <v>209.99999800000001</v>
      </c>
      <c r="J10" s="40">
        <v>1443</v>
      </c>
      <c r="K10" s="40">
        <v>647</v>
      </c>
      <c r="L10" s="41">
        <v>18</v>
      </c>
      <c r="M10" s="53">
        <f t="shared" si="0"/>
        <v>778</v>
      </c>
      <c r="N10" s="57">
        <v>1045</v>
      </c>
      <c r="O10" s="41">
        <v>435</v>
      </c>
      <c r="P10" s="41">
        <v>17</v>
      </c>
      <c r="Q10" s="53">
        <f t="shared" si="1"/>
        <v>593</v>
      </c>
    </row>
    <row r="11" spans="1:18" x14ac:dyDescent="0.25">
      <c r="A11" s="54"/>
      <c r="B11" s="40">
        <v>6</v>
      </c>
      <c r="C11" s="40" t="s">
        <v>57</v>
      </c>
      <c r="D11" s="55">
        <v>4696</v>
      </c>
      <c r="E11" s="55">
        <v>2856.7434779999999</v>
      </c>
      <c r="F11" s="40">
        <v>964.82319199999995</v>
      </c>
      <c r="G11" s="40">
        <v>1432.3490489999999</v>
      </c>
      <c r="H11" s="40">
        <v>40</v>
      </c>
      <c r="I11" s="56">
        <v>374.99978499999997</v>
      </c>
      <c r="J11" s="40">
        <v>2390</v>
      </c>
      <c r="K11" s="40">
        <v>855</v>
      </c>
      <c r="L11" s="41">
        <v>30</v>
      </c>
      <c r="M11" s="53">
        <f t="shared" si="0"/>
        <v>1505</v>
      </c>
      <c r="N11" s="57">
        <v>1760</v>
      </c>
      <c r="O11" s="41">
        <v>574</v>
      </c>
      <c r="P11" s="41">
        <v>24</v>
      </c>
      <c r="Q11" s="53">
        <f t="shared" si="1"/>
        <v>1162</v>
      </c>
    </row>
    <row r="12" spans="1:18" x14ac:dyDescent="0.25">
      <c r="A12" s="54"/>
      <c r="B12" s="40">
        <v>7</v>
      </c>
      <c r="C12" s="40" t="s">
        <v>57</v>
      </c>
      <c r="D12" s="55">
        <v>6074</v>
      </c>
      <c r="E12" s="55">
        <v>3079.48947</v>
      </c>
      <c r="F12" s="40">
        <v>1443.033983</v>
      </c>
      <c r="G12" s="40">
        <v>1207.8841480000001</v>
      </c>
      <c r="H12" s="40">
        <v>120</v>
      </c>
      <c r="I12" s="56">
        <v>308.57133099999999</v>
      </c>
      <c r="J12" s="40">
        <v>2445</v>
      </c>
      <c r="K12" s="40">
        <v>1123</v>
      </c>
      <c r="L12" s="41">
        <v>39</v>
      </c>
      <c r="M12" s="53">
        <f t="shared" si="0"/>
        <v>1283</v>
      </c>
      <c r="N12" s="57">
        <v>1616</v>
      </c>
      <c r="O12" s="41">
        <v>651</v>
      </c>
      <c r="P12" s="41">
        <v>24</v>
      </c>
      <c r="Q12" s="53">
        <f t="shared" si="1"/>
        <v>941</v>
      </c>
    </row>
    <row r="13" spans="1:18" x14ac:dyDescent="0.25">
      <c r="A13" s="54"/>
      <c r="B13" s="40">
        <v>8</v>
      </c>
      <c r="C13" s="40" t="s">
        <v>57</v>
      </c>
      <c r="D13" s="55">
        <v>2316</v>
      </c>
      <c r="E13" s="55">
        <v>1619.000286</v>
      </c>
      <c r="F13" s="40">
        <v>645.00018999999998</v>
      </c>
      <c r="G13" s="40">
        <v>654.99999800000001</v>
      </c>
      <c r="H13" s="40">
        <v>125.000001</v>
      </c>
      <c r="I13" s="56">
        <v>165.000111</v>
      </c>
      <c r="J13" s="40">
        <v>1243</v>
      </c>
      <c r="K13" s="40">
        <v>414</v>
      </c>
      <c r="L13" s="41">
        <v>23</v>
      </c>
      <c r="M13" s="53">
        <f t="shared" si="0"/>
        <v>806</v>
      </c>
      <c r="N13" s="57">
        <v>975</v>
      </c>
      <c r="O13" s="41">
        <v>290</v>
      </c>
      <c r="P13" s="41">
        <v>22</v>
      </c>
      <c r="Q13" s="53">
        <f t="shared" si="1"/>
        <v>663</v>
      </c>
    </row>
    <row r="14" spans="1:18" x14ac:dyDescent="0.25">
      <c r="A14" s="52"/>
      <c r="B14" s="40">
        <v>9</v>
      </c>
      <c r="C14" s="40" t="s">
        <v>57</v>
      </c>
      <c r="D14" s="55">
        <v>3412</v>
      </c>
      <c r="E14" s="55">
        <v>2678.256656</v>
      </c>
      <c r="F14" s="40">
        <v>1120.17698</v>
      </c>
      <c r="G14" s="40">
        <v>1172.651116</v>
      </c>
      <c r="H14" s="40">
        <v>189.99999700000001</v>
      </c>
      <c r="I14" s="56">
        <v>155.00000199999999</v>
      </c>
      <c r="J14" s="40">
        <v>1596</v>
      </c>
      <c r="K14" s="40">
        <v>606</v>
      </c>
      <c r="L14" s="41">
        <v>17</v>
      </c>
      <c r="M14" s="53">
        <f t="shared" si="0"/>
        <v>973</v>
      </c>
      <c r="N14" s="57">
        <v>1156</v>
      </c>
      <c r="O14" s="41">
        <v>361</v>
      </c>
      <c r="P14" s="41">
        <v>15</v>
      </c>
      <c r="Q14" s="53">
        <f t="shared" si="1"/>
        <v>780</v>
      </c>
    </row>
    <row r="15" spans="1:18" x14ac:dyDescent="0.25">
      <c r="A15" s="54"/>
      <c r="B15" s="40">
        <v>10</v>
      </c>
      <c r="C15" s="40" t="s">
        <v>57</v>
      </c>
      <c r="D15" s="55">
        <v>1251</v>
      </c>
      <c r="E15" s="55">
        <v>808.35864300000003</v>
      </c>
      <c r="F15" s="40">
        <v>205.34683699999999</v>
      </c>
      <c r="G15" s="40">
        <v>435.136799</v>
      </c>
      <c r="H15" s="40">
        <v>33.394495999999997</v>
      </c>
      <c r="I15" s="56">
        <v>134.48051799999999</v>
      </c>
      <c r="J15" s="40">
        <v>637</v>
      </c>
      <c r="K15" s="40">
        <v>207</v>
      </c>
      <c r="L15" s="41">
        <v>13</v>
      </c>
      <c r="M15" s="53">
        <f t="shared" si="0"/>
        <v>417</v>
      </c>
      <c r="N15" s="57">
        <v>487</v>
      </c>
      <c r="O15" s="41">
        <v>150</v>
      </c>
      <c r="P15" s="41">
        <v>12</v>
      </c>
      <c r="Q15" s="53">
        <f t="shared" si="1"/>
        <v>325</v>
      </c>
    </row>
    <row r="16" spans="1:18" x14ac:dyDescent="0.25">
      <c r="A16" s="54"/>
      <c r="B16" s="40">
        <v>11</v>
      </c>
      <c r="C16" s="40"/>
      <c r="D16" s="55">
        <v>1067</v>
      </c>
      <c r="E16" s="55">
        <v>731.088076</v>
      </c>
      <c r="F16" s="40">
        <v>170.12926999999999</v>
      </c>
      <c r="G16" s="40">
        <v>499.144699</v>
      </c>
      <c r="H16" s="40">
        <v>29.541283</v>
      </c>
      <c r="I16" s="56">
        <v>32.272824999999997</v>
      </c>
      <c r="J16" s="40">
        <v>563</v>
      </c>
      <c r="K16" s="40">
        <v>176</v>
      </c>
      <c r="L16" s="41">
        <v>8</v>
      </c>
      <c r="M16" s="53">
        <f t="shared" si="0"/>
        <v>379</v>
      </c>
      <c r="N16" s="57">
        <v>437</v>
      </c>
      <c r="O16" s="41">
        <v>125</v>
      </c>
      <c r="P16" s="41">
        <v>7</v>
      </c>
      <c r="Q16" s="53">
        <f t="shared" si="1"/>
        <v>305</v>
      </c>
    </row>
    <row r="17" spans="1:17" x14ac:dyDescent="0.25">
      <c r="A17" s="54"/>
      <c r="B17" s="40">
        <v>12</v>
      </c>
      <c r="C17" s="40" t="s">
        <v>58</v>
      </c>
      <c r="D17" s="55">
        <v>1723</v>
      </c>
      <c r="E17" s="55">
        <v>860.23079399999995</v>
      </c>
      <c r="F17" s="40">
        <v>117.24369799999999</v>
      </c>
      <c r="G17" s="40">
        <v>696.67940599999997</v>
      </c>
      <c r="H17" s="40">
        <v>4</v>
      </c>
      <c r="I17" s="56">
        <v>42.307693</v>
      </c>
      <c r="J17" s="40">
        <v>1136</v>
      </c>
      <c r="K17" s="40">
        <v>256</v>
      </c>
      <c r="L17" s="41">
        <v>46</v>
      </c>
      <c r="M17" s="53">
        <f t="shared" si="0"/>
        <v>834</v>
      </c>
      <c r="N17" s="57">
        <v>984</v>
      </c>
      <c r="O17" s="41">
        <v>196</v>
      </c>
      <c r="P17" s="41">
        <v>36</v>
      </c>
      <c r="Q17" s="53">
        <f t="shared" si="1"/>
        <v>752</v>
      </c>
    </row>
    <row r="18" spans="1:17" x14ac:dyDescent="0.25">
      <c r="A18" s="52"/>
      <c r="B18" s="40">
        <v>13</v>
      </c>
      <c r="C18" s="40" t="s">
        <v>59</v>
      </c>
      <c r="D18" s="55">
        <v>6325</v>
      </c>
      <c r="E18" s="55">
        <v>3714.4955829999999</v>
      </c>
      <c r="F18" s="40">
        <v>1850.5479929999999</v>
      </c>
      <c r="G18" s="40">
        <v>1338.7971190000001</v>
      </c>
      <c r="H18" s="40">
        <v>286.37264900000002</v>
      </c>
      <c r="I18" s="56">
        <v>145.08542</v>
      </c>
      <c r="J18" s="40">
        <v>2778</v>
      </c>
      <c r="K18" s="40">
        <v>1380</v>
      </c>
      <c r="L18" s="41">
        <v>36</v>
      </c>
      <c r="M18" s="53">
        <f t="shared" si="0"/>
        <v>1362</v>
      </c>
      <c r="N18" s="57">
        <v>1996</v>
      </c>
      <c r="O18" s="41">
        <v>886</v>
      </c>
      <c r="P18" s="41">
        <v>33</v>
      </c>
      <c r="Q18" s="53">
        <f t="shared" si="1"/>
        <v>1077</v>
      </c>
    </row>
    <row r="19" spans="1:17" x14ac:dyDescent="0.25">
      <c r="A19" s="54"/>
      <c r="B19" s="40">
        <v>14</v>
      </c>
      <c r="C19" s="40" t="s">
        <v>60</v>
      </c>
      <c r="D19" s="55">
        <v>5178</v>
      </c>
      <c r="E19" s="55">
        <v>3195.8864619999999</v>
      </c>
      <c r="F19" s="40">
        <v>574.59719700000005</v>
      </c>
      <c r="G19" s="40">
        <v>2106.943526</v>
      </c>
      <c r="H19" s="40">
        <v>226.11630500000001</v>
      </c>
      <c r="I19" s="56">
        <v>274.207694</v>
      </c>
      <c r="J19" s="40">
        <v>2819</v>
      </c>
      <c r="K19" s="40">
        <v>788</v>
      </c>
      <c r="L19" s="41">
        <v>60</v>
      </c>
      <c r="M19" s="53">
        <f t="shared" si="0"/>
        <v>1971</v>
      </c>
      <c r="N19" s="57">
        <v>2335</v>
      </c>
      <c r="O19" s="41">
        <v>603</v>
      </c>
      <c r="P19" s="41">
        <v>48</v>
      </c>
      <c r="Q19" s="53">
        <f t="shared" si="1"/>
        <v>1684</v>
      </c>
    </row>
    <row r="20" spans="1:17" x14ac:dyDescent="0.25">
      <c r="A20" s="54"/>
      <c r="B20" s="40">
        <v>15</v>
      </c>
      <c r="C20" s="40" t="s">
        <v>60</v>
      </c>
      <c r="D20" s="55">
        <v>4153</v>
      </c>
      <c r="E20" s="55">
        <v>2704.681591</v>
      </c>
      <c r="F20" s="40">
        <v>642.49458900000002</v>
      </c>
      <c r="G20" s="40">
        <v>1798.5863159999999</v>
      </c>
      <c r="H20" s="40">
        <v>88.333395999999993</v>
      </c>
      <c r="I20" s="56">
        <v>147.767302</v>
      </c>
      <c r="J20" s="40">
        <v>2624</v>
      </c>
      <c r="K20" s="40">
        <v>706</v>
      </c>
      <c r="L20" s="41">
        <v>72</v>
      </c>
      <c r="M20" s="53">
        <f t="shared" si="0"/>
        <v>1846</v>
      </c>
      <c r="N20" s="57">
        <v>2204</v>
      </c>
      <c r="O20" s="41">
        <v>541</v>
      </c>
      <c r="P20" s="41">
        <v>60</v>
      </c>
      <c r="Q20" s="53">
        <f t="shared" si="1"/>
        <v>1603</v>
      </c>
    </row>
    <row r="21" spans="1:17" x14ac:dyDescent="0.25">
      <c r="A21" s="54"/>
      <c r="B21" s="40">
        <v>16</v>
      </c>
      <c r="C21" s="40" t="s">
        <v>60</v>
      </c>
      <c r="D21" s="55">
        <v>7745</v>
      </c>
      <c r="E21" s="55">
        <v>4932.6271800000004</v>
      </c>
      <c r="F21" s="40">
        <v>1557.388768</v>
      </c>
      <c r="G21" s="40">
        <v>2478.1849560000001</v>
      </c>
      <c r="H21" s="40">
        <v>345.550501</v>
      </c>
      <c r="I21" s="56">
        <v>488.024719</v>
      </c>
      <c r="J21" s="40">
        <v>4083</v>
      </c>
      <c r="K21" s="40">
        <v>1456</v>
      </c>
      <c r="L21" s="41">
        <v>125</v>
      </c>
      <c r="M21" s="53">
        <f t="shared" si="0"/>
        <v>2502</v>
      </c>
      <c r="N21" s="57">
        <v>3293</v>
      </c>
      <c r="O21" s="41">
        <v>1084</v>
      </c>
      <c r="P21" s="41">
        <v>101</v>
      </c>
      <c r="Q21" s="53">
        <f t="shared" si="1"/>
        <v>2108</v>
      </c>
    </row>
    <row r="22" spans="1:17" x14ac:dyDescent="0.25">
      <c r="A22" s="52"/>
      <c r="B22" s="40">
        <v>17</v>
      </c>
      <c r="C22" s="40" t="s">
        <v>60</v>
      </c>
      <c r="D22" s="55">
        <v>9863</v>
      </c>
      <c r="E22" s="55">
        <v>7422.9990619999999</v>
      </c>
      <c r="F22" s="40">
        <v>2614.9999010000001</v>
      </c>
      <c r="G22" s="40">
        <v>3904.9993850000001</v>
      </c>
      <c r="H22" s="40">
        <v>489.99989699999998</v>
      </c>
      <c r="I22" s="56">
        <v>367.99989399999998</v>
      </c>
      <c r="J22" s="40">
        <v>5628</v>
      </c>
      <c r="K22" s="40">
        <v>1842</v>
      </c>
      <c r="L22" s="41">
        <v>94</v>
      </c>
      <c r="M22" s="53">
        <f t="shared" si="0"/>
        <v>3692</v>
      </c>
      <c r="N22" s="57">
        <v>4432</v>
      </c>
      <c r="O22" s="41">
        <v>1331</v>
      </c>
      <c r="P22" s="41">
        <v>74</v>
      </c>
      <c r="Q22" s="53">
        <f t="shared" si="1"/>
        <v>3027</v>
      </c>
    </row>
    <row r="23" spans="1:17" x14ac:dyDescent="0.25">
      <c r="A23" s="54"/>
      <c r="B23" s="40">
        <v>18</v>
      </c>
      <c r="C23" s="40" t="s">
        <v>60</v>
      </c>
      <c r="D23" s="55">
        <v>2778</v>
      </c>
      <c r="E23" s="55">
        <v>1270.069346</v>
      </c>
      <c r="F23" s="40">
        <v>267.74877500000002</v>
      </c>
      <c r="G23" s="40">
        <v>774.72186299999998</v>
      </c>
      <c r="H23" s="40">
        <v>45.294148999999997</v>
      </c>
      <c r="I23" s="56">
        <v>172.30456000000001</v>
      </c>
      <c r="J23" s="40">
        <v>1480</v>
      </c>
      <c r="K23" s="40">
        <v>503</v>
      </c>
      <c r="L23" s="41">
        <v>37</v>
      </c>
      <c r="M23" s="53">
        <f t="shared" si="0"/>
        <v>940</v>
      </c>
      <c r="N23" s="57">
        <v>1165</v>
      </c>
      <c r="O23" s="41">
        <v>391</v>
      </c>
      <c r="P23" s="41">
        <v>22</v>
      </c>
      <c r="Q23" s="53">
        <f t="shared" si="1"/>
        <v>752</v>
      </c>
    </row>
    <row r="24" spans="1:17" x14ac:dyDescent="0.25">
      <c r="A24" s="54"/>
      <c r="B24" s="40">
        <v>19</v>
      </c>
      <c r="C24" s="40" t="s">
        <v>60</v>
      </c>
      <c r="D24" s="55">
        <v>4628</v>
      </c>
      <c r="E24" s="55">
        <v>2970.6179729999999</v>
      </c>
      <c r="F24" s="40">
        <v>886.85197500000004</v>
      </c>
      <c r="G24" s="40">
        <v>1656.552563</v>
      </c>
      <c r="H24" s="40">
        <v>243.333304</v>
      </c>
      <c r="I24" s="56">
        <v>164.88010499999999</v>
      </c>
      <c r="J24" s="40">
        <v>1958</v>
      </c>
      <c r="K24" s="40">
        <v>774</v>
      </c>
      <c r="L24" s="41">
        <v>20</v>
      </c>
      <c r="M24" s="53">
        <f t="shared" si="0"/>
        <v>1164</v>
      </c>
      <c r="N24" s="57">
        <v>1421</v>
      </c>
      <c r="O24" s="41">
        <v>504</v>
      </c>
      <c r="P24" s="41">
        <v>13</v>
      </c>
      <c r="Q24" s="53">
        <f t="shared" si="1"/>
        <v>904</v>
      </c>
    </row>
    <row r="25" spans="1:17" x14ac:dyDescent="0.25">
      <c r="A25" s="54"/>
      <c r="B25" s="40">
        <v>20</v>
      </c>
      <c r="C25" s="40" t="s">
        <v>60</v>
      </c>
      <c r="D25" s="55">
        <v>2683</v>
      </c>
      <c r="E25" s="55">
        <v>1746.7720179999999</v>
      </c>
      <c r="F25" s="40">
        <v>436.51874500000002</v>
      </c>
      <c r="G25" s="40">
        <v>1181.8597119999999</v>
      </c>
      <c r="H25" s="40">
        <v>74.166766999999993</v>
      </c>
      <c r="I25" s="56">
        <v>21.285708</v>
      </c>
      <c r="J25" s="40">
        <v>1268</v>
      </c>
      <c r="K25" s="40">
        <v>455</v>
      </c>
      <c r="L25" s="41">
        <v>11</v>
      </c>
      <c r="M25" s="53">
        <f t="shared" si="0"/>
        <v>802</v>
      </c>
      <c r="N25" s="57">
        <v>915</v>
      </c>
      <c r="O25" s="41">
        <v>289</v>
      </c>
      <c r="P25" s="41">
        <v>11</v>
      </c>
      <c r="Q25" s="53">
        <f t="shared" si="1"/>
        <v>615</v>
      </c>
    </row>
    <row r="26" spans="1:17" x14ac:dyDescent="0.25">
      <c r="A26" s="52"/>
      <c r="B26" s="40">
        <v>21</v>
      </c>
      <c r="C26" s="40" t="s">
        <v>60</v>
      </c>
      <c r="D26" s="55">
        <v>4148</v>
      </c>
      <c r="E26" s="55">
        <v>2268.2276740000002</v>
      </c>
      <c r="F26" s="40">
        <v>1213.4810729999999</v>
      </c>
      <c r="G26" s="40">
        <v>743.14026999999999</v>
      </c>
      <c r="H26" s="40">
        <v>240.83333400000001</v>
      </c>
      <c r="I26" s="56">
        <v>23.714282000000001</v>
      </c>
      <c r="J26" s="40">
        <v>1434</v>
      </c>
      <c r="K26" s="40">
        <v>736</v>
      </c>
      <c r="L26" s="41">
        <v>13</v>
      </c>
      <c r="M26" s="53">
        <f t="shared" si="0"/>
        <v>685</v>
      </c>
      <c r="N26" s="57">
        <v>856</v>
      </c>
      <c r="O26" s="41">
        <v>418</v>
      </c>
      <c r="P26" s="41">
        <v>9</v>
      </c>
      <c r="Q26" s="53">
        <f t="shared" si="1"/>
        <v>429</v>
      </c>
    </row>
    <row r="27" spans="1:17" x14ac:dyDescent="0.25">
      <c r="A27" s="54"/>
      <c r="B27" s="40">
        <v>22</v>
      </c>
      <c r="C27" s="40" t="s">
        <v>60</v>
      </c>
      <c r="D27" s="55">
        <v>4637</v>
      </c>
      <c r="E27" s="55">
        <v>2943.872993</v>
      </c>
      <c r="F27" s="40">
        <v>1466.4704919999999</v>
      </c>
      <c r="G27" s="40">
        <v>1209.798444</v>
      </c>
      <c r="H27" s="40">
        <v>124.33122</v>
      </c>
      <c r="I27" s="56">
        <v>30</v>
      </c>
      <c r="J27" s="40">
        <v>2009</v>
      </c>
      <c r="K27" s="40">
        <v>991</v>
      </c>
      <c r="L27" s="41">
        <v>37</v>
      </c>
      <c r="M27" s="53">
        <f t="shared" si="0"/>
        <v>981</v>
      </c>
      <c r="N27" s="57">
        <v>1353</v>
      </c>
      <c r="O27" s="41">
        <v>597</v>
      </c>
      <c r="P27" s="41">
        <v>30</v>
      </c>
      <c r="Q27" s="53">
        <f t="shared" si="1"/>
        <v>726</v>
      </c>
    </row>
    <row r="28" spans="1:17" x14ac:dyDescent="0.25">
      <c r="A28" s="54"/>
      <c r="B28" s="40">
        <v>23</v>
      </c>
      <c r="C28" s="40" t="s">
        <v>60</v>
      </c>
      <c r="D28" s="55">
        <v>13720</v>
      </c>
      <c r="E28" s="55">
        <v>7012.0137020000002</v>
      </c>
      <c r="F28" s="40">
        <v>4596.8413259999998</v>
      </c>
      <c r="G28" s="40">
        <v>1392.546595</v>
      </c>
      <c r="H28" s="40">
        <v>325.24359800000002</v>
      </c>
      <c r="I28" s="56">
        <v>389.42222800000002</v>
      </c>
      <c r="J28" s="40">
        <v>5287</v>
      </c>
      <c r="K28" s="40">
        <v>3558</v>
      </c>
      <c r="L28" s="41">
        <v>65</v>
      </c>
      <c r="M28" s="53">
        <f t="shared" si="0"/>
        <v>1664</v>
      </c>
      <c r="N28" s="57">
        <v>3232</v>
      </c>
      <c r="O28" s="41">
        <v>2062</v>
      </c>
      <c r="P28" s="41">
        <v>51</v>
      </c>
      <c r="Q28" s="53">
        <f t="shared" si="1"/>
        <v>1119</v>
      </c>
    </row>
    <row r="29" spans="1:17" x14ac:dyDescent="0.25">
      <c r="A29" s="54"/>
      <c r="B29" s="40">
        <v>24</v>
      </c>
      <c r="C29" s="40" t="s">
        <v>60</v>
      </c>
      <c r="D29" s="55">
        <v>1729</v>
      </c>
      <c r="E29" s="55">
        <v>974.99110199999996</v>
      </c>
      <c r="F29" s="40">
        <v>698.13831400000004</v>
      </c>
      <c r="G29" s="40">
        <v>220.32948500000001</v>
      </c>
      <c r="H29" s="40">
        <v>34.751569000000003</v>
      </c>
      <c r="I29" s="56">
        <v>9.0812500000000007</v>
      </c>
      <c r="J29" s="40">
        <v>772</v>
      </c>
      <c r="K29" s="40">
        <v>433</v>
      </c>
      <c r="L29" s="41">
        <v>6</v>
      </c>
      <c r="M29" s="53">
        <f t="shared" si="0"/>
        <v>333</v>
      </c>
      <c r="N29" s="57">
        <v>451</v>
      </c>
      <c r="O29" s="41">
        <v>219</v>
      </c>
      <c r="P29" s="41">
        <v>3</v>
      </c>
      <c r="Q29" s="53">
        <f t="shared" si="1"/>
        <v>229</v>
      </c>
    </row>
    <row r="30" spans="1:17" x14ac:dyDescent="0.25">
      <c r="A30" s="52"/>
      <c r="B30" s="40">
        <v>25</v>
      </c>
      <c r="D30" s="55">
        <v>1719</v>
      </c>
      <c r="E30" s="55">
        <v>1132.0000070000001</v>
      </c>
      <c r="F30" s="40">
        <v>250.00000499999999</v>
      </c>
      <c r="G30" s="40">
        <v>795.00000199999999</v>
      </c>
      <c r="H30" s="40">
        <v>0</v>
      </c>
      <c r="I30" s="56">
        <v>79</v>
      </c>
      <c r="J30" s="40">
        <v>961</v>
      </c>
      <c r="K30" s="40">
        <v>219</v>
      </c>
      <c r="L30" s="41">
        <v>25</v>
      </c>
      <c r="M30" s="53">
        <f t="shared" si="0"/>
        <v>717</v>
      </c>
      <c r="N30" s="57">
        <v>823</v>
      </c>
      <c r="O30" s="41">
        <v>158</v>
      </c>
      <c r="P30" s="41">
        <v>21</v>
      </c>
      <c r="Q30" s="53">
        <f t="shared" si="1"/>
        <v>644</v>
      </c>
    </row>
    <row r="31" spans="1:17" x14ac:dyDescent="0.25">
      <c r="A31" s="52"/>
      <c r="B31" s="40">
        <v>26</v>
      </c>
      <c r="C31" s="40"/>
      <c r="D31" s="55">
        <v>852</v>
      </c>
      <c r="E31" s="55">
        <v>476.06342000000001</v>
      </c>
      <c r="F31" s="40">
        <v>103.35516800000001</v>
      </c>
      <c r="G31" s="40">
        <v>350.48602299999999</v>
      </c>
      <c r="H31" s="40">
        <v>3.3333339999999998</v>
      </c>
      <c r="I31" s="56">
        <v>8</v>
      </c>
      <c r="J31" s="40">
        <v>379</v>
      </c>
      <c r="K31" s="40">
        <v>140</v>
      </c>
      <c r="L31" s="41">
        <v>5</v>
      </c>
      <c r="M31" s="53">
        <f t="shared" si="0"/>
        <v>234</v>
      </c>
      <c r="N31" s="57">
        <v>305</v>
      </c>
      <c r="O31" s="41">
        <v>96</v>
      </c>
      <c r="P31" s="41">
        <v>5</v>
      </c>
      <c r="Q31" s="53">
        <f t="shared" si="1"/>
        <v>204</v>
      </c>
    </row>
    <row r="32" spans="1:17" x14ac:dyDescent="0.25">
      <c r="A32" s="52"/>
      <c r="B32" s="40">
        <v>27</v>
      </c>
      <c r="C32" s="40" t="s">
        <v>61</v>
      </c>
      <c r="D32" s="55">
        <v>2237</v>
      </c>
      <c r="E32" s="55">
        <v>1060.4517080000001</v>
      </c>
      <c r="F32" s="40">
        <v>583.32202500000005</v>
      </c>
      <c r="G32" s="40">
        <v>341.37496499999997</v>
      </c>
      <c r="H32" s="40">
        <v>80.340254999999999</v>
      </c>
      <c r="I32" s="56">
        <v>37.918750000000003</v>
      </c>
      <c r="J32" s="40">
        <v>931</v>
      </c>
      <c r="K32" s="40">
        <v>435</v>
      </c>
      <c r="L32" s="41">
        <v>24</v>
      </c>
      <c r="M32" s="53">
        <f t="shared" si="0"/>
        <v>472</v>
      </c>
      <c r="N32" s="57">
        <v>554</v>
      </c>
      <c r="O32" s="41">
        <v>231</v>
      </c>
      <c r="P32" s="41">
        <v>11</v>
      </c>
      <c r="Q32" s="53">
        <f t="shared" si="1"/>
        <v>312</v>
      </c>
    </row>
    <row r="33" spans="1:17" x14ac:dyDescent="0.25">
      <c r="A33" s="52"/>
      <c r="B33" s="40">
        <v>28</v>
      </c>
      <c r="C33" s="40" t="s">
        <v>62</v>
      </c>
      <c r="D33" s="55">
        <v>372</v>
      </c>
      <c r="E33" s="55">
        <v>164.445987</v>
      </c>
      <c r="F33" s="40">
        <v>100.153845</v>
      </c>
      <c r="G33" s="40">
        <v>42.222248</v>
      </c>
      <c r="H33" s="40">
        <v>20.403224999999999</v>
      </c>
      <c r="I33" s="56">
        <v>0.71428599999999998</v>
      </c>
      <c r="J33" s="40">
        <v>144</v>
      </c>
      <c r="K33" s="40">
        <v>86</v>
      </c>
      <c r="L33" s="41">
        <v>1</v>
      </c>
      <c r="M33" s="53">
        <f t="shared" si="0"/>
        <v>57</v>
      </c>
      <c r="N33" s="57">
        <v>89</v>
      </c>
      <c r="O33" s="41">
        <v>45</v>
      </c>
      <c r="P33" s="41">
        <v>0</v>
      </c>
      <c r="Q33" s="53">
        <f t="shared" si="1"/>
        <v>44</v>
      </c>
    </row>
    <row r="34" spans="1:17" x14ac:dyDescent="0.25">
      <c r="A34" s="52"/>
      <c r="B34" s="40">
        <v>29</v>
      </c>
      <c r="C34" s="40" t="s">
        <v>62</v>
      </c>
      <c r="D34" s="55">
        <v>5919</v>
      </c>
      <c r="E34" s="55">
        <v>3256.686205</v>
      </c>
      <c r="F34" s="40">
        <v>2351.3342400000001</v>
      </c>
      <c r="G34" s="40">
        <v>641.54792299999997</v>
      </c>
      <c r="H34" s="40">
        <v>202.66128699999999</v>
      </c>
      <c r="I34" s="56">
        <v>15</v>
      </c>
      <c r="J34" s="40">
        <v>2011</v>
      </c>
      <c r="K34" s="40">
        <v>1543</v>
      </c>
      <c r="L34" s="41">
        <v>27</v>
      </c>
      <c r="M34" s="53">
        <f t="shared" si="0"/>
        <v>441</v>
      </c>
      <c r="N34" s="57">
        <v>1219</v>
      </c>
      <c r="O34" s="41">
        <v>878</v>
      </c>
      <c r="P34" s="41">
        <v>25</v>
      </c>
      <c r="Q34" s="53">
        <f t="shared" si="1"/>
        <v>316</v>
      </c>
    </row>
    <row r="35" spans="1:17" x14ac:dyDescent="0.25">
      <c r="A35" s="52"/>
      <c r="B35" s="40">
        <v>30</v>
      </c>
      <c r="C35" s="40" t="s">
        <v>62</v>
      </c>
      <c r="D35" s="55">
        <v>2743</v>
      </c>
      <c r="E35" s="55">
        <v>1371.6110490000001</v>
      </c>
      <c r="F35" s="40">
        <v>977.52879600000006</v>
      </c>
      <c r="G35" s="40">
        <v>304.05248899999998</v>
      </c>
      <c r="H35" s="40">
        <v>75.624999000000003</v>
      </c>
      <c r="I35" s="56">
        <v>3.5714290000000002</v>
      </c>
      <c r="J35" s="40">
        <v>999</v>
      </c>
      <c r="K35" s="40">
        <v>715</v>
      </c>
      <c r="L35" s="41">
        <v>2</v>
      </c>
      <c r="M35" s="53">
        <f t="shared" si="0"/>
        <v>282</v>
      </c>
      <c r="N35" s="57">
        <v>629</v>
      </c>
      <c r="O35" s="41">
        <v>411</v>
      </c>
      <c r="P35" s="41">
        <v>0</v>
      </c>
      <c r="Q35" s="53">
        <f t="shared" si="1"/>
        <v>218</v>
      </c>
    </row>
    <row r="36" spans="1:17" x14ac:dyDescent="0.25">
      <c r="A36" s="52"/>
      <c r="B36" s="40">
        <v>31</v>
      </c>
      <c r="C36" s="40" t="s">
        <v>62</v>
      </c>
      <c r="D36" s="55">
        <v>4920</v>
      </c>
      <c r="E36" s="55">
        <v>2486.310262</v>
      </c>
      <c r="F36" s="40">
        <v>1854.4717430000001</v>
      </c>
      <c r="G36" s="40">
        <v>556.46351900000002</v>
      </c>
      <c r="H36" s="40">
        <v>55.875</v>
      </c>
      <c r="I36" s="56">
        <v>10.000000999999999</v>
      </c>
      <c r="J36" s="40">
        <v>1812</v>
      </c>
      <c r="K36" s="40">
        <v>1362</v>
      </c>
      <c r="L36" s="41">
        <v>16</v>
      </c>
      <c r="M36" s="53">
        <f t="shared" si="0"/>
        <v>434</v>
      </c>
      <c r="N36" s="57">
        <v>1076</v>
      </c>
      <c r="O36" s="41">
        <v>737</v>
      </c>
      <c r="P36" s="41">
        <v>8</v>
      </c>
      <c r="Q36" s="53">
        <f t="shared" si="1"/>
        <v>331</v>
      </c>
    </row>
    <row r="37" spans="1:17" x14ac:dyDescent="0.25">
      <c r="A37" s="52"/>
      <c r="B37" s="40">
        <v>32</v>
      </c>
      <c r="C37" s="40" t="s">
        <v>62</v>
      </c>
      <c r="D37" s="55">
        <v>344</v>
      </c>
      <c r="E37" s="55">
        <v>144.785179</v>
      </c>
      <c r="F37" s="40">
        <v>103.966791</v>
      </c>
      <c r="G37" s="40">
        <v>29.447272999999999</v>
      </c>
      <c r="H37" s="40">
        <v>4.4354839999999998</v>
      </c>
      <c r="I37" s="56">
        <v>0.71428599999999998</v>
      </c>
      <c r="J37" s="40">
        <v>190</v>
      </c>
      <c r="K37" s="40">
        <v>112</v>
      </c>
      <c r="L37" s="41">
        <v>4</v>
      </c>
      <c r="M37" s="53">
        <f t="shared" si="0"/>
        <v>74</v>
      </c>
      <c r="N37" s="57">
        <v>152</v>
      </c>
      <c r="O37" s="41">
        <v>82</v>
      </c>
      <c r="P37" s="41">
        <v>4</v>
      </c>
      <c r="Q37" s="53">
        <f t="shared" si="1"/>
        <v>66</v>
      </c>
    </row>
    <row r="38" spans="1:17" x14ac:dyDescent="0.25">
      <c r="A38" s="52"/>
      <c r="B38" s="40">
        <v>33</v>
      </c>
      <c r="C38" s="40" t="s">
        <v>63</v>
      </c>
      <c r="D38" s="55">
        <v>2725</v>
      </c>
      <c r="E38" s="55">
        <v>1282.1616429999999</v>
      </c>
      <c r="F38" s="40">
        <v>537.54489999999998</v>
      </c>
      <c r="G38" s="40">
        <v>326.26667099999997</v>
      </c>
      <c r="H38" s="40">
        <v>54.999901999999999</v>
      </c>
      <c r="I38" s="56">
        <v>15</v>
      </c>
      <c r="J38" s="40">
        <v>983</v>
      </c>
      <c r="K38" s="40">
        <v>587</v>
      </c>
      <c r="L38" s="41">
        <v>11</v>
      </c>
      <c r="M38" s="53">
        <f t="shared" si="0"/>
        <v>385</v>
      </c>
      <c r="N38" s="57">
        <v>568</v>
      </c>
      <c r="O38" s="41">
        <v>310</v>
      </c>
      <c r="P38" s="41">
        <v>7</v>
      </c>
      <c r="Q38" s="53">
        <f t="shared" ref="Q38:Q44" si="2">N38-O38-P38</f>
        <v>251</v>
      </c>
    </row>
    <row r="39" spans="1:17" x14ac:dyDescent="0.25">
      <c r="A39" s="52"/>
      <c r="B39" s="40">
        <v>34</v>
      </c>
      <c r="D39" s="55">
        <v>143</v>
      </c>
      <c r="E39" s="55">
        <v>75.988106000000002</v>
      </c>
      <c r="F39" s="40">
        <v>24.170030000000001</v>
      </c>
      <c r="G39" s="40">
        <v>41.901409000000001</v>
      </c>
      <c r="H39" s="40">
        <v>9.6666670000000003</v>
      </c>
      <c r="I39" s="56">
        <v>0</v>
      </c>
      <c r="J39" s="40">
        <v>82</v>
      </c>
      <c r="K39" s="40">
        <v>23</v>
      </c>
      <c r="L39" s="41">
        <v>3</v>
      </c>
      <c r="M39" s="53">
        <f t="shared" si="0"/>
        <v>56</v>
      </c>
      <c r="N39" s="57">
        <v>69</v>
      </c>
      <c r="O39" s="41">
        <v>15</v>
      </c>
      <c r="P39" s="41">
        <v>3</v>
      </c>
      <c r="Q39" s="53">
        <f t="shared" si="2"/>
        <v>51</v>
      </c>
    </row>
    <row r="40" spans="1:17" x14ac:dyDescent="0.25">
      <c r="A40" s="52"/>
      <c r="B40" s="40">
        <v>35</v>
      </c>
      <c r="C40" s="40" t="s">
        <v>64</v>
      </c>
      <c r="D40" s="55">
        <v>1377</v>
      </c>
      <c r="E40" s="55">
        <v>371.88746500000002</v>
      </c>
      <c r="F40" s="40">
        <v>319.03300300000001</v>
      </c>
      <c r="G40" s="40">
        <v>33.521127</v>
      </c>
      <c r="H40" s="40">
        <v>19.333334000000001</v>
      </c>
      <c r="I40" s="56">
        <v>0</v>
      </c>
      <c r="J40" s="40">
        <v>231</v>
      </c>
      <c r="K40" s="40">
        <v>201</v>
      </c>
      <c r="L40" s="41">
        <v>0</v>
      </c>
      <c r="M40" s="53">
        <f t="shared" si="0"/>
        <v>30</v>
      </c>
      <c r="N40" s="57">
        <v>141</v>
      </c>
      <c r="O40" s="41">
        <v>121</v>
      </c>
      <c r="P40" s="41">
        <v>0</v>
      </c>
      <c r="Q40" s="53">
        <f t="shared" si="2"/>
        <v>20</v>
      </c>
    </row>
    <row r="41" spans="1:17" x14ac:dyDescent="0.25">
      <c r="A41" s="52"/>
      <c r="B41" s="40">
        <v>36</v>
      </c>
      <c r="C41" s="40"/>
      <c r="D41" s="55">
        <v>60</v>
      </c>
      <c r="E41" s="55">
        <v>19.299689999999998</v>
      </c>
      <c r="F41" s="40">
        <v>9.7222249999999999</v>
      </c>
      <c r="G41" s="40">
        <v>9.5774650000000001</v>
      </c>
      <c r="H41" s="40">
        <v>0</v>
      </c>
      <c r="I41" s="56">
        <v>0</v>
      </c>
      <c r="J41" s="40">
        <v>14</v>
      </c>
      <c r="K41" s="40">
        <v>1</v>
      </c>
      <c r="L41" s="41">
        <v>0</v>
      </c>
      <c r="M41" s="53">
        <f t="shared" si="0"/>
        <v>13</v>
      </c>
      <c r="N41" s="57">
        <v>13</v>
      </c>
      <c r="O41" s="41">
        <v>0</v>
      </c>
      <c r="P41" s="41">
        <v>0</v>
      </c>
      <c r="Q41" s="53">
        <f t="shared" si="2"/>
        <v>13</v>
      </c>
    </row>
    <row r="42" spans="1:17" x14ac:dyDescent="0.25">
      <c r="A42" s="52"/>
      <c r="B42" s="40">
        <v>37</v>
      </c>
      <c r="C42" s="40"/>
      <c r="D42" s="55">
        <v>42</v>
      </c>
      <c r="E42" s="55">
        <v>14.883044999999999</v>
      </c>
      <c r="F42" s="40">
        <v>6.3632080000000002</v>
      </c>
      <c r="G42" s="40">
        <v>8.5198370000000008</v>
      </c>
      <c r="H42" s="40">
        <v>0</v>
      </c>
      <c r="I42" s="56">
        <v>0</v>
      </c>
      <c r="J42" s="40">
        <v>15</v>
      </c>
      <c r="K42" s="40">
        <v>4</v>
      </c>
      <c r="L42" s="41">
        <v>0</v>
      </c>
      <c r="M42" s="53">
        <f t="shared" si="0"/>
        <v>11</v>
      </c>
      <c r="N42" s="57">
        <v>12</v>
      </c>
      <c r="O42" s="41">
        <v>4</v>
      </c>
      <c r="P42" s="41">
        <v>0</v>
      </c>
      <c r="Q42" s="53">
        <f t="shared" si="2"/>
        <v>8</v>
      </c>
    </row>
    <row r="43" spans="1:17" x14ac:dyDescent="0.25">
      <c r="A43" s="52"/>
      <c r="B43" s="40">
        <v>38</v>
      </c>
      <c r="C43" s="40" t="s">
        <v>65</v>
      </c>
      <c r="D43" s="55">
        <v>1709</v>
      </c>
      <c r="E43" s="55">
        <v>347.08116899999999</v>
      </c>
      <c r="F43" s="40">
        <v>306.73924599999998</v>
      </c>
      <c r="G43" s="40">
        <v>40.341926000000001</v>
      </c>
      <c r="H43" s="40">
        <v>0</v>
      </c>
      <c r="I43" s="56">
        <v>0</v>
      </c>
      <c r="J43" s="40">
        <v>398</v>
      </c>
      <c r="K43" s="40">
        <v>358</v>
      </c>
      <c r="L43" s="41">
        <v>1</v>
      </c>
      <c r="M43" s="53">
        <f t="shared" si="0"/>
        <v>39</v>
      </c>
      <c r="N43" s="57">
        <v>227</v>
      </c>
      <c r="O43" s="41">
        <v>192</v>
      </c>
      <c r="P43" s="41">
        <v>1</v>
      </c>
      <c r="Q43" s="53">
        <f t="shared" si="2"/>
        <v>34</v>
      </c>
    </row>
    <row r="44" spans="1:17" x14ac:dyDescent="0.25">
      <c r="A44" s="52"/>
      <c r="B44" s="40">
        <v>39</v>
      </c>
      <c r="C44" s="40" t="s">
        <v>65</v>
      </c>
      <c r="D44" s="55">
        <v>4623</v>
      </c>
      <c r="E44" s="55">
        <v>2187.3349819999999</v>
      </c>
      <c r="F44" s="40">
        <v>1953.7432160000001</v>
      </c>
      <c r="G44" s="40">
        <v>233.59177</v>
      </c>
      <c r="H44" s="40">
        <v>0</v>
      </c>
      <c r="I44" s="56">
        <v>0</v>
      </c>
      <c r="J44" s="40">
        <v>1169</v>
      </c>
      <c r="K44" s="40">
        <v>940</v>
      </c>
      <c r="L44" s="41">
        <v>8</v>
      </c>
      <c r="M44" s="53">
        <f t="shared" si="0"/>
        <v>221</v>
      </c>
      <c r="N44" s="57">
        <v>731</v>
      </c>
      <c r="O44" s="41">
        <v>560</v>
      </c>
      <c r="P44" s="41">
        <v>7</v>
      </c>
      <c r="Q44" s="53">
        <f t="shared" si="2"/>
        <v>164</v>
      </c>
    </row>
    <row r="45" spans="1:17" x14ac:dyDescent="0.25">
      <c r="A45" s="52"/>
      <c r="B45" s="40">
        <v>40</v>
      </c>
      <c r="C45" s="40" t="s">
        <v>65</v>
      </c>
      <c r="D45" s="55">
        <v>3164</v>
      </c>
      <c r="E45" s="55">
        <v>762.87338099999999</v>
      </c>
      <c r="F45" s="40">
        <v>633.164897</v>
      </c>
      <c r="G45" s="40">
        <v>107.59308</v>
      </c>
      <c r="H45" s="40">
        <v>22.115400000000001</v>
      </c>
      <c r="I45" s="56">
        <v>0</v>
      </c>
      <c r="J45" s="40">
        <v>711</v>
      </c>
      <c r="K45" s="40">
        <v>614</v>
      </c>
      <c r="L45" s="41">
        <v>3</v>
      </c>
      <c r="M45" s="53">
        <f t="shared" si="0"/>
        <v>94</v>
      </c>
      <c r="N45" s="57">
        <v>422</v>
      </c>
      <c r="O45" s="41">
        <v>358</v>
      </c>
      <c r="P45" s="41">
        <v>3</v>
      </c>
      <c r="Q45" s="53">
        <f t="shared" ref="Q45" si="3">N45-O45-P45</f>
        <v>61</v>
      </c>
    </row>
    <row r="47" spans="1:17" x14ac:dyDescent="0.25">
      <c r="B47" s="41"/>
      <c r="C47" s="41"/>
      <c r="D47" s="41">
        <f t="shared" ref="D47:Q47" si="4">SUM(D6:D46)</f>
        <v>140324</v>
      </c>
      <c r="E47" s="41">
        <f t="shared" si="4"/>
        <v>82582.174096999996</v>
      </c>
      <c r="F47" s="41">
        <f t="shared" si="4"/>
        <v>35135.010941000008</v>
      </c>
      <c r="G47" s="41">
        <f t="shared" si="4"/>
        <v>36150.04819999999</v>
      </c>
      <c r="H47" s="41">
        <f t="shared" si="4"/>
        <v>5296.1156819999997</v>
      </c>
      <c r="I47" s="41">
        <f t="shared" si="4"/>
        <v>4432.9992010000014</v>
      </c>
      <c r="J47" s="41">
        <f t="shared" si="4"/>
        <v>59483</v>
      </c>
      <c r="K47" s="41">
        <f t="shared" si="4"/>
        <v>26751</v>
      </c>
      <c r="L47" s="41">
        <f t="shared" si="4"/>
        <v>988</v>
      </c>
      <c r="M47" s="41">
        <f t="shared" si="4"/>
        <v>31744</v>
      </c>
      <c r="N47" s="41">
        <f t="shared" si="4"/>
        <v>42685</v>
      </c>
      <c r="O47" s="41">
        <f t="shared" si="4"/>
        <v>16848</v>
      </c>
      <c r="P47" s="41">
        <f t="shared" si="4"/>
        <v>772</v>
      </c>
      <c r="Q47" s="41">
        <f t="shared" si="4"/>
        <v>25065</v>
      </c>
    </row>
  </sheetData>
  <sheetProtection sheet="1" selectLockedCells="1"/>
  <protectedRanges>
    <protectedRange sqref="A6:A45" name="Range1"/>
  </protectedRanges>
  <sortState xmlns:xlrd2="http://schemas.microsoft.com/office/spreadsheetml/2017/richdata2" ref="B6:Q45">
    <sortCondition ref="B6:B45"/>
  </sortState>
  <mergeCells count="4">
    <mergeCell ref="E4:I4"/>
    <mergeCell ref="N4:Q4"/>
    <mergeCell ref="J4:M4"/>
    <mergeCell ref="A1:P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7" width="8" style="46" customWidth="1"/>
    <col min="8" max="8" width="10.109375" style="46" bestFit="1" customWidth="1"/>
    <col min="9" max="9" width="9" style="46" customWidth="1"/>
    <col min="10" max="10" width="8" style="46" customWidth="1"/>
    <col min="11" max="11" width="8" style="46" bestFit="1" customWidth="1"/>
    <col min="12" max="14" width="8" style="46" customWidth="1"/>
    <col min="15" max="15" width="13.109375" style="46" customWidth="1"/>
    <col min="16" max="17" width="8" style="46" bestFit="1" customWidth="1"/>
    <col min="18" max="18" width="8" style="46" customWidth="1"/>
    <col min="19" max="19" width="10.109375" style="46" bestFit="1" customWidth="1"/>
    <col min="20" max="20" width="6.44140625" style="46" bestFit="1" customWidth="1"/>
    <col min="21" max="21" width="9.109375" style="46" bestFit="1" customWidth="1"/>
    <col min="22" max="22" width="7.44140625" style="46" bestFit="1" customWidth="1"/>
    <col min="23" max="23" width="6.88671875" style="46" bestFit="1" customWidth="1"/>
    <col min="24" max="24" width="5.44140625" style="46" bestFit="1" customWidth="1"/>
    <col min="25" max="16384" width="9.109375" style="46"/>
  </cols>
  <sheetData>
    <row r="1" spans="1:18" s="49" customFormat="1" ht="14.4" x14ac:dyDescent="0.3">
      <c r="A1" s="48" t="s">
        <v>0</v>
      </c>
      <c r="B1" s="48"/>
      <c r="F1" s="50" t="s">
        <v>26</v>
      </c>
      <c r="G1" s="72">
        <f>I8/5</f>
        <v>28064.799999999999</v>
      </c>
    </row>
    <row r="2" spans="1:18" s="49" customFormat="1" ht="14.4" x14ac:dyDescent="0.3">
      <c r="A2" s="48" t="s">
        <v>66</v>
      </c>
      <c r="B2" s="48"/>
    </row>
    <row r="3" spans="1:18" s="49" customFormat="1" ht="14.4" x14ac:dyDescent="0.3">
      <c r="A3" s="80" t="s">
        <v>54</v>
      </c>
      <c r="B3" s="80"/>
      <c r="C3" s="80"/>
      <c r="D3" s="80"/>
      <c r="E3" s="80"/>
      <c r="F3" s="80"/>
    </row>
    <row r="4" spans="1:18" s="49" customFormat="1" ht="14.4" x14ac:dyDescent="0.3">
      <c r="A4" s="80"/>
      <c r="B4" s="80"/>
      <c r="C4" s="80"/>
      <c r="D4" s="80"/>
      <c r="E4" s="80"/>
      <c r="F4" s="80"/>
    </row>
    <row r="5" spans="1:18" ht="13.8" thickBot="1" x14ac:dyDescent="0.3">
      <c r="A5" s="47"/>
      <c r="B5" s="47"/>
      <c r="C5" s="47"/>
      <c r="D5" s="47"/>
      <c r="E5" s="47"/>
      <c r="F5" s="47"/>
      <c r="G5" s="47"/>
    </row>
    <row r="6" spans="1:18" ht="13.8" thickBot="1" x14ac:dyDescent="0.3">
      <c r="C6" s="85" t="s">
        <v>23</v>
      </c>
      <c r="D6" s="86"/>
      <c r="E6" s="86"/>
      <c r="F6" s="86"/>
      <c r="G6" s="86"/>
      <c r="H6" s="86"/>
      <c r="I6" s="87"/>
      <c r="J6" s="85" t="s">
        <v>25</v>
      </c>
      <c r="K6" s="86"/>
      <c r="L6" s="86"/>
      <c r="M6" s="86"/>
      <c r="N6" s="86"/>
      <c r="O6" s="86"/>
      <c r="P6" s="87"/>
    </row>
    <row r="7" spans="1:18" ht="13.8" thickBot="1" x14ac:dyDescent="0.3">
      <c r="A7" s="6" t="s">
        <v>22</v>
      </c>
      <c r="B7" s="6" t="s">
        <v>21</v>
      </c>
      <c r="C7" s="28">
        <v>1</v>
      </c>
      <c r="D7" s="29">
        <v>2</v>
      </c>
      <c r="E7" s="29">
        <v>3</v>
      </c>
      <c r="F7" s="29">
        <v>4</v>
      </c>
      <c r="G7" s="66">
        <v>5</v>
      </c>
      <c r="H7" s="30" t="s">
        <v>1</v>
      </c>
      <c r="I7" s="30" t="s">
        <v>2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1</v>
      </c>
      <c r="P7" s="30" t="s">
        <v>2</v>
      </c>
    </row>
    <row r="8" spans="1:18" ht="12.75" customHeight="1" x14ac:dyDescent="0.25">
      <c r="A8" s="88" t="s">
        <v>53</v>
      </c>
      <c r="B8" s="31" t="s">
        <v>14</v>
      </c>
      <c r="C8" s="8">
        <f>SUMIF(Assignments!$A$6:$A$45,"=1",Assignments!$D$6:$D$45)</f>
        <v>0</v>
      </c>
      <c r="D8" s="9">
        <f>SUMIF(Assignments!$A$6:$A$45,"=2",Assignments!$D$6:$D$45)</f>
        <v>0</v>
      </c>
      <c r="E8" s="9">
        <f>SUMIF(Assignments!$A$6:$A$45,"=3",Assignments!$D$6:$D$45)</f>
        <v>0</v>
      </c>
      <c r="F8" s="9">
        <f>SUMIF(Assignments!$A$6:$A$45,"=4",Assignments!$D$6:$D$45)</f>
        <v>0</v>
      </c>
      <c r="G8" s="67">
        <f>SUMIF(Assignments!$A$6:$A$45,"=5",Assignments!$D$6:$D$45)</f>
        <v>0</v>
      </c>
      <c r="H8" s="10">
        <f>I8-SUM(C8:G8)</f>
        <v>140324</v>
      </c>
      <c r="I8" s="10">
        <f>Assignments!D47</f>
        <v>140324</v>
      </c>
      <c r="J8" s="11"/>
      <c r="K8" s="12"/>
      <c r="L8" s="12"/>
      <c r="M8" s="12"/>
      <c r="N8" s="12"/>
      <c r="O8" s="43"/>
      <c r="P8" s="13"/>
      <c r="R8" s="7"/>
    </row>
    <row r="9" spans="1:18" ht="27" thickBot="1" x14ac:dyDescent="0.3">
      <c r="A9" s="89"/>
      <c r="B9" s="32" t="s">
        <v>24</v>
      </c>
      <c r="C9" s="14">
        <f t="shared" ref="C9:G9" si="0">C8-$G$1</f>
        <v>-28064.799999999999</v>
      </c>
      <c r="D9" s="15">
        <f t="shared" si="0"/>
        <v>-28064.799999999999</v>
      </c>
      <c r="E9" s="15">
        <f t="shared" si="0"/>
        <v>-28064.799999999999</v>
      </c>
      <c r="F9" s="15">
        <f t="shared" si="0"/>
        <v>-28064.799999999999</v>
      </c>
      <c r="G9" s="68">
        <f t="shared" si="0"/>
        <v>-28064.799999999999</v>
      </c>
      <c r="H9" s="16"/>
      <c r="I9" s="16">
        <f>MAX(C9:G9)-MIN(C9:G9)</f>
        <v>0</v>
      </c>
      <c r="J9" s="70">
        <f>C9/$G$1</f>
        <v>-1</v>
      </c>
      <c r="K9" s="71">
        <f>D9/$G$1</f>
        <v>-1</v>
      </c>
      <c r="L9" s="71">
        <f>E9/$G$1</f>
        <v>-1</v>
      </c>
      <c r="M9" s="71">
        <f>F9/$G$1</f>
        <v>-1</v>
      </c>
      <c r="N9" s="71">
        <f>G9/$G$1</f>
        <v>-1</v>
      </c>
      <c r="O9" s="44"/>
      <c r="P9" s="27">
        <f>I9/$G$1</f>
        <v>0</v>
      </c>
      <c r="R9" s="7"/>
    </row>
    <row r="10" spans="1:18" x14ac:dyDescent="0.25">
      <c r="A10" s="82" t="s">
        <v>52</v>
      </c>
      <c r="B10" s="31" t="s">
        <v>15</v>
      </c>
      <c r="C10" s="8">
        <f>SUMIF(Assignments!$A$6:$A$45,"=1",Assignments!$E$6:$E$45)</f>
        <v>0</v>
      </c>
      <c r="D10" s="9">
        <f>SUMIF(Assignments!$A$6:$A$45,"=2",Assignments!$E$6:$E$45)</f>
        <v>0</v>
      </c>
      <c r="E10" s="9">
        <f>SUMIF(Assignments!$A$6:$A$45,"=3",Assignments!$E$6:$E$45)</f>
        <v>0</v>
      </c>
      <c r="F10" s="9">
        <f>SUMIF(Assignments!$A$6:$A$45,"=4",Assignments!$E$6:$E$45)</f>
        <v>0</v>
      </c>
      <c r="G10" s="67">
        <f>SUMIF(Assignments!$A$6:$A$45,"=5",Assignments!$E$6:$E$45)</f>
        <v>0</v>
      </c>
      <c r="H10" s="10">
        <f t="shared" ref="H10:H22" si="1">I10-SUM(C10:G10)</f>
        <v>82582.174096999996</v>
      </c>
      <c r="I10" s="10">
        <f>Assignments!E47</f>
        <v>82582.174096999996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25">
      <c r="A11" s="83"/>
      <c r="B11" s="33" t="s">
        <v>18</v>
      </c>
      <c r="C11" s="14">
        <f>SUMIF(Assignments!$A$6:$A$45,"=1",Assignments!$F$6:$F$45)</f>
        <v>0</v>
      </c>
      <c r="D11" s="15">
        <f>SUMIF(Assignments!$A$6:$A$45,"=2",Assignments!$F$6:$F$45)</f>
        <v>0</v>
      </c>
      <c r="E11" s="15">
        <f>SUMIF(Assignments!$A$6:$A$45,"=3",Assignments!$F$6:$F$45)</f>
        <v>0</v>
      </c>
      <c r="F11" s="15">
        <f>SUMIF(Assignments!$A$6:$A$45,"=4",Assignments!$F$6:$F$45)</f>
        <v>0</v>
      </c>
      <c r="G11" s="68">
        <f>SUMIF(Assignments!$A$6:$A$45,"=5",Assignments!$F$6:$F$45)</f>
        <v>0</v>
      </c>
      <c r="H11" s="16">
        <f>I11-SUM(C11:G11)</f>
        <v>35135.010941000008</v>
      </c>
      <c r="I11" s="16">
        <f>Assignments!F47</f>
        <v>35135.010941000008</v>
      </c>
      <c r="J11" s="17" t="e">
        <f t="shared" ref="J11:M14" si="2">C11/C$10</f>
        <v>#DIV/0!</v>
      </c>
      <c r="K11" s="18" t="e">
        <f t="shared" si="2"/>
        <v>#DIV/0!</v>
      </c>
      <c r="L11" s="18" t="e">
        <f t="shared" si="2"/>
        <v>#DIV/0!</v>
      </c>
      <c r="M11" s="18" t="e">
        <f t="shared" si="2"/>
        <v>#DIV/0!</v>
      </c>
      <c r="N11" s="18" t="e">
        <f>G11/G$10</f>
        <v>#DIV/0!</v>
      </c>
      <c r="O11" s="44">
        <f>IF(H11&gt;0,H11/H$8,"")</f>
        <v>0.25038490166329358</v>
      </c>
      <c r="P11" s="19">
        <f>I11/I$10</f>
        <v>0.42545514604315043</v>
      </c>
      <c r="R11" s="7"/>
    </row>
    <row r="12" spans="1:18" x14ac:dyDescent="0.25">
      <c r="A12" s="83"/>
      <c r="B12" s="33" t="s">
        <v>19</v>
      </c>
      <c r="C12" s="14">
        <f>SUMIF(Assignments!$A$6:$A$45,"=1",Assignments!$G$6:$G$45)</f>
        <v>0</v>
      </c>
      <c r="D12" s="15">
        <f>SUMIF(Assignments!$A$6:$A$45,"=2",Assignments!$G$6:$G$45)</f>
        <v>0</v>
      </c>
      <c r="E12" s="15">
        <f>SUMIF(Assignments!$A$6:$A$45,"=3",Assignments!$G$6:$G$45)</f>
        <v>0</v>
      </c>
      <c r="F12" s="15">
        <f>SUMIF(Assignments!$A$6:$A$45,"=4",Assignments!$G$6:$G$45)</f>
        <v>0</v>
      </c>
      <c r="G12" s="68">
        <f>SUMIF(Assignments!$A$6:$A$45,"=5",Assignments!$G$6:$G$45)</f>
        <v>0</v>
      </c>
      <c r="H12" s="16">
        <f t="shared" si="1"/>
        <v>36150.04819999999</v>
      </c>
      <c r="I12" s="16">
        <f>Assignments!G47</f>
        <v>36150.04819999999</v>
      </c>
      <c r="J12" s="17" t="e">
        <f t="shared" si="2"/>
        <v>#DIV/0!</v>
      </c>
      <c r="K12" s="18" t="e">
        <f t="shared" si="2"/>
        <v>#DIV/0!</v>
      </c>
      <c r="L12" s="18" t="e">
        <f t="shared" si="2"/>
        <v>#DIV/0!</v>
      </c>
      <c r="M12" s="18" t="e">
        <f t="shared" si="2"/>
        <v>#DIV/0!</v>
      </c>
      <c r="N12" s="18" t="e">
        <f>G12/G$10</f>
        <v>#DIV/0!</v>
      </c>
      <c r="O12" s="44">
        <f>IF(H12&gt;0,H12/H$8,"")</f>
        <v>0.25761842735383816</v>
      </c>
      <c r="P12" s="19">
        <f>I12/I$10</f>
        <v>0.43774638528574694</v>
      </c>
      <c r="R12" s="7"/>
    </row>
    <row r="13" spans="1:18" x14ac:dyDescent="0.25">
      <c r="A13" s="83"/>
      <c r="B13" s="33" t="s">
        <v>39</v>
      </c>
      <c r="C13" s="14">
        <f>SUMIF(Assignments!$A$6:$A$45,"=1",Assignments!$H$6:$H$45)</f>
        <v>0</v>
      </c>
      <c r="D13" s="15">
        <f>SUMIF(Assignments!$A$6:$A$45,"=2",Assignments!$H$6:$H$45)</f>
        <v>0</v>
      </c>
      <c r="E13" s="15">
        <f>SUMIF(Assignments!$A$6:$A$45,"=3",Assignments!$H$6:$H$45)</f>
        <v>0</v>
      </c>
      <c r="F13" s="15">
        <f>SUMIF(Assignments!$A$6:$A$45,"=4",Assignments!$H$6:$H$45)</f>
        <v>0</v>
      </c>
      <c r="G13" s="68">
        <f>SUMIF(Assignments!$A$6:$A$45,"=5",Assignments!$H$6:$H$45)</f>
        <v>0</v>
      </c>
      <c r="H13" s="16">
        <f t="shared" si="1"/>
        <v>5296.1156819999997</v>
      </c>
      <c r="I13" s="16">
        <f>Assignments!H47</f>
        <v>5296.1156819999997</v>
      </c>
      <c r="J13" s="17" t="e">
        <f t="shared" si="2"/>
        <v>#DIV/0!</v>
      </c>
      <c r="K13" s="18" t="e">
        <f t="shared" si="2"/>
        <v>#DIV/0!</v>
      </c>
      <c r="L13" s="18" t="e">
        <f t="shared" si="2"/>
        <v>#DIV/0!</v>
      </c>
      <c r="M13" s="18" t="e">
        <f t="shared" si="2"/>
        <v>#DIV/0!</v>
      </c>
      <c r="N13" s="18" t="e">
        <f>G13/G$10</f>
        <v>#DIV/0!</v>
      </c>
      <c r="O13" s="44">
        <f>IF(H13&gt;0,H13/H$8,"")</f>
        <v>3.774205183717682E-2</v>
      </c>
      <c r="P13" s="19">
        <f>I13/I$10</f>
        <v>6.4131463477568998E-2</v>
      </c>
      <c r="R13" s="7"/>
    </row>
    <row r="14" spans="1:18" ht="13.8" thickBot="1" x14ac:dyDescent="0.3">
      <c r="A14" s="83"/>
      <c r="B14" s="33" t="s">
        <v>20</v>
      </c>
      <c r="C14" s="14">
        <f>SUMIF(Assignments!$A$6:$A$45,"=1",Assignments!$I$6:$I$45)</f>
        <v>0</v>
      </c>
      <c r="D14" s="15">
        <f>SUMIF(Assignments!$A$6:$A$45,"=2",Assignments!$I$6:$I$45)</f>
        <v>0</v>
      </c>
      <c r="E14" s="15">
        <f>SUMIF(Assignments!$A$6:$A$45,"=3",Assignments!$I$6:$I$45)</f>
        <v>0</v>
      </c>
      <c r="F14" s="15">
        <f>SUMIF(Assignments!$A$6:$A$45,"=4",Assignments!$I$6:$I$45)</f>
        <v>0</v>
      </c>
      <c r="G14" s="68">
        <f>SUMIF(Assignments!$A$6:$A$45,"=5",Assignments!$I$6:$I$45)</f>
        <v>0</v>
      </c>
      <c r="H14" s="16">
        <f t="shared" si="1"/>
        <v>4432.9992010000014</v>
      </c>
      <c r="I14" s="16">
        <f>Assignments!I47</f>
        <v>4432.9992010000014</v>
      </c>
      <c r="J14" s="17" t="e">
        <f t="shared" si="2"/>
        <v>#DIV/0!</v>
      </c>
      <c r="K14" s="18" t="e">
        <f t="shared" si="2"/>
        <v>#DIV/0!</v>
      </c>
      <c r="L14" s="18" t="e">
        <f t="shared" si="2"/>
        <v>#DIV/0!</v>
      </c>
      <c r="M14" s="18" t="e">
        <f t="shared" si="2"/>
        <v>#DIV/0!</v>
      </c>
      <c r="N14" s="18" t="e">
        <f>G14/G$10</f>
        <v>#DIV/0!</v>
      </c>
      <c r="O14" s="35">
        <f>IF(H14&gt;0,H14/H$8,"")</f>
        <v>3.1591169015991571E-2</v>
      </c>
      <c r="P14" s="19">
        <f>I14/I$10</f>
        <v>5.3679855846287788E-2</v>
      </c>
      <c r="R14" s="7"/>
    </row>
    <row r="15" spans="1:18" x14ac:dyDescent="0.25">
      <c r="A15" s="82" t="s">
        <v>44</v>
      </c>
      <c r="B15" s="31" t="s">
        <v>27</v>
      </c>
      <c r="C15" s="8">
        <f>SUMIF(Assignments!$A$6:$A$45,"=1",Assignments!$J$6:$J$45)</f>
        <v>0</v>
      </c>
      <c r="D15" s="9">
        <f>SUMIF(Assignments!$A$6:$A$45,"=2",Assignments!$J$6:$J$45)</f>
        <v>0</v>
      </c>
      <c r="E15" s="9">
        <f>SUMIF(Assignments!$A$6:$A$45,"=3",Assignments!$J$6:$J$45)</f>
        <v>0</v>
      </c>
      <c r="F15" s="9">
        <f>SUMIF(Assignments!$A$6:$A$45,"=4",Assignments!$J$6:$J$45)</f>
        <v>0</v>
      </c>
      <c r="G15" s="67">
        <f>SUMIF(Assignments!$A$6:$A$45,"=5",Assignments!$J$6:$J$45)</f>
        <v>0</v>
      </c>
      <c r="H15" s="10">
        <f t="shared" si="1"/>
        <v>59483</v>
      </c>
      <c r="I15" s="10">
        <f>Assignments!J47</f>
        <v>59483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25">
      <c r="A16" s="83"/>
      <c r="B16" s="33" t="s">
        <v>29</v>
      </c>
      <c r="C16" s="14">
        <f>SUMIF(Assignments!$A$6:$A$45,"=1",Assignments!$K$6:$K$45)</f>
        <v>0</v>
      </c>
      <c r="D16" s="15">
        <f>SUMIF(Assignments!$A$6:$A$45,"=2",Assignments!$K$6:$K$45)</f>
        <v>0</v>
      </c>
      <c r="E16" s="15">
        <f>SUMIF(Assignments!$A$6:$A$45,"=3",Assignments!$K$6:$K$45)</f>
        <v>0</v>
      </c>
      <c r="F16" s="15">
        <f>SUMIF(Assignments!$A$6:$A$45,"=4",Assignments!$K$6:$K$45)</f>
        <v>0</v>
      </c>
      <c r="G16" s="68">
        <f>SUMIF(Assignments!$A$6:$A$45,"=5",Assignments!$K$6:$K$45)</f>
        <v>0</v>
      </c>
      <c r="H16" s="16">
        <f t="shared" si="1"/>
        <v>26751</v>
      </c>
      <c r="I16" s="16">
        <f>Assignments!K47</f>
        <v>26751</v>
      </c>
      <c r="J16" s="17" t="e">
        <f t="shared" ref="J16:K18" si="3">C16/C$15</f>
        <v>#DIV/0!</v>
      </c>
      <c r="K16" s="18" t="e">
        <f t="shared" si="3"/>
        <v>#DIV/0!</v>
      </c>
      <c r="L16" s="18" t="e">
        <f t="shared" ref="L16:M18" si="4">E16/E$15</f>
        <v>#DIV/0!</v>
      </c>
      <c r="M16" s="18" t="e">
        <f t="shared" si="4"/>
        <v>#DIV/0!</v>
      </c>
      <c r="N16" s="18" t="e">
        <f>G16/G$15</f>
        <v>#DIV/0!</v>
      </c>
      <c r="O16" s="44">
        <f>IF(H16&gt;0,H16/H$8,"")</f>
        <v>0.19063738205866423</v>
      </c>
      <c r="P16" s="19">
        <f>I16/I$15</f>
        <v>0.44972513155019084</v>
      </c>
      <c r="R16" s="7"/>
    </row>
    <row r="17" spans="1:20" x14ac:dyDescent="0.25">
      <c r="A17" s="83"/>
      <c r="B17" s="33" t="s">
        <v>16</v>
      </c>
      <c r="C17" s="14">
        <f>SUMIF(Assignments!$A$6:$A$45,"=1",Assignments!$L$6:$L$45)</f>
        <v>0</v>
      </c>
      <c r="D17" s="15">
        <f>SUMIF(Assignments!$A$6:$A$45,"=2",Assignments!$L$6:$L$45)</f>
        <v>0</v>
      </c>
      <c r="E17" s="15">
        <f>SUMIF(Assignments!$A$6:$A$45,"=3",Assignments!$L$6:$L$45)</f>
        <v>0</v>
      </c>
      <c r="F17" s="15">
        <f>SUMIF(Assignments!$A$6:$A$45,"=4",Assignments!$L$6:$L$45)</f>
        <v>0</v>
      </c>
      <c r="G17" s="68">
        <f>SUMIF(Assignments!$A$6:$A$45,"=5",Assignments!$L$6:$L$45)</f>
        <v>0</v>
      </c>
      <c r="H17" s="16">
        <f t="shared" si="1"/>
        <v>988</v>
      </c>
      <c r="I17" s="16">
        <f>Assignments!L47</f>
        <v>988</v>
      </c>
      <c r="J17" s="17" t="e">
        <f t="shared" si="3"/>
        <v>#DIV/0!</v>
      </c>
      <c r="K17" s="18" t="e">
        <f t="shared" si="3"/>
        <v>#DIV/0!</v>
      </c>
      <c r="L17" s="18" t="e">
        <f t="shared" si="4"/>
        <v>#DIV/0!</v>
      </c>
      <c r="M17" s="18" t="e">
        <f t="shared" si="4"/>
        <v>#DIV/0!</v>
      </c>
      <c r="N17" s="18" t="e">
        <f>G17/G$15</f>
        <v>#DIV/0!</v>
      </c>
      <c r="O17" s="44">
        <f>IF(H17&gt;0,H17/H$8,"")</f>
        <v>7.0408483224537501E-3</v>
      </c>
      <c r="P17" s="19">
        <f>I17/I$15</f>
        <v>1.6609787670426843E-2</v>
      </c>
      <c r="R17" s="7"/>
    </row>
    <row r="18" spans="1:20" ht="13.8" thickBot="1" x14ac:dyDescent="0.3">
      <c r="A18" s="84"/>
      <c r="B18" s="34" t="s">
        <v>41</v>
      </c>
      <c r="C18" s="20">
        <f>SUMIF(Assignments!$A$6:$A$45,"=1",Assignments!$M$6:$M$45)</f>
        <v>0</v>
      </c>
      <c r="D18" s="21">
        <f>SUMIF(Assignments!$A$6:$A$45,"=2",Assignments!$M$6:$M$45)</f>
        <v>0</v>
      </c>
      <c r="E18" s="21">
        <f>SUMIF(Assignments!$A$6:$A$45,"=3",Assignments!$M$6:$M$45)</f>
        <v>0</v>
      </c>
      <c r="F18" s="21">
        <f>SUMIF(Assignments!$A$6:$A$45,"=4",Assignments!$M$6:$M$45)</f>
        <v>0</v>
      </c>
      <c r="G18" s="69">
        <f>SUMIF(Assignments!$A$6:$A$45,"=5",Assignments!$M$6:$M$45)</f>
        <v>0</v>
      </c>
      <c r="H18" s="22">
        <f t="shared" si="1"/>
        <v>31744</v>
      </c>
      <c r="I18" s="22">
        <f>Assignments!M47</f>
        <v>31744</v>
      </c>
      <c r="J18" s="23" t="e">
        <f t="shared" si="3"/>
        <v>#DIV/0!</v>
      </c>
      <c r="K18" s="24" t="e">
        <f t="shared" si="3"/>
        <v>#DIV/0!</v>
      </c>
      <c r="L18" s="24" t="e">
        <f t="shared" si="4"/>
        <v>#DIV/0!</v>
      </c>
      <c r="M18" s="24" t="e">
        <f t="shared" si="4"/>
        <v>#DIV/0!</v>
      </c>
      <c r="N18" s="24" t="e">
        <f>G18/G$15</f>
        <v>#DIV/0!</v>
      </c>
      <c r="O18" s="44">
        <f>IF(H18&gt;0,H18/H$8,"")</f>
        <v>0.2262193209999715</v>
      </c>
      <c r="P18" s="25">
        <f>I18/I$15</f>
        <v>0.53366508077938235</v>
      </c>
      <c r="R18" s="7"/>
    </row>
    <row r="19" spans="1:20" x14ac:dyDescent="0.25">
      <c r="A19" s="82" t="s">
        <v>45</v>
      </c>
      <c r="B19" s="31" t="s">
        <v>28</v>
      </c>
      <c r="C19" s="8">
        <f>SUMIF(Assignments!$A$6:$A$45,"=1",Assignments!$N$6:$N$45)</f>
        <v>0</v>
      </c>
      <c r="D19" s="9">
        <f>SUMIF(Assignments!$A$6:$A$45,"=2",Assignments!$N$6:$N$45)</f>
        <v>0</v>
      </c>
      <c r="E19" s="9">
        <f>SUMIF(Assignments!$A$6:$A$45,"=3",Assignments!$N$6:$N$45)</f>
        <v>0</v>
      </c>
      <c r="F19" s="9">
        <f>SUMIF(Assignments!$A$6:$A$45,"=4",Assignments!$N$6:$N$45)</f>
        <v>0</v>
      </c>
      <c r="G19" s="67">
        <f>SUMIF(Assignments!$A$6:$A$45,"=5",Assignments!$N$6:$N$45)</f>
        <v>0</v>
      </c>
      <c r="H19" s="10">
        <f t="shared" si="1"/>
        <v>42685</v>
      </c>
      <c r="I19" s="10">
        <f>Assignments!N47</f>
        <v>42685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25">
      <c r="A20" s="83"/>
      <c r="B20" s="33" t="s">
        <v>29</v>
      </c>
      <c r="C20" s="14">
        <f>SUMIF(Assignments!$A$6:$A$45,"=1",Assignments!$O$6:$O$45)</f>
        <v>0</v>
      </c>
      <c r="D20" s="15">
        <f>SUMIF(Assignments!$A$6:$A$45,"=2",Assignments!$O$6:$O$45)</f>
        <v>0</v>
      </c>
      <c r="E20" s="15">
        <f>SUMIF(Assignments!$A$6:$A$45,"=3",Assignments!$O$6:$O$45)</f>
        <v>0</v>
      </c>
      <c r="F20" s="15">
        <f>SUMIF(Assignments!$A$6:$A$45,"=4",Assignments!$O$6:$O$45)</f>
        <v>0</v>
      </c>
      <c r="G20" s="68">
        <f>SUMIF(Assignments!$A$6:$A$45,"=5",Assignments!$O$6:$O$45)</f>
        <v>0</v>
      </c>
      <c r="H20" s="16">
        <f t="shared" si="1"/>
        <v>16848</v>
      </c>
      <c r="I20" s="16">
        <f>Assignments!O47</f>
        <v>16848</v>
      </c>
      <c r="J20" s="17" t="e">
        <f t="shared" ref="J20:K22" si="5">C20/C$19</f>
        <v>#DIV/0!</v>
      </c>
      <c r="K20" s="18" t="e">
        <f t="shared" si="5"/>
        <v>#DIV/0!</v>
      </c>
      <c r="L20" s="18" t="e">
        <f t="shared" ref="L20:M22" si="6">E20/E$19</f>
        <v>#DIV/0!</v>
      </c>
      <c r="M20" s="18" t="e">
        <f t="shared" si="6"/>
        <v>#DIV/0!</v>
      </c>
      <c r="N20" s="18" t="e">
        <f>G20/G$19</f>
        <v>#DIV/0!</v>
      </c>
      <c r="O20" s="44">
        <f>IF(H20&gt;0,H20/H$8,"")</f>
        <v>0.12006499244605343</v>
      </c>
      <c r="P20" s="19">
        <f>I20/I$19</f>
        <v>0.39470540002342741</v>
      </c>
      <c r="R20" s="7"/>
    </row>
    <row r="21" spans="1:20" x14ac:dyDescent="0.25">
      <c r="A21" s="83"/>
      <c r="B21" s="33" t="s">
        <v>16</v>
      </c>
      <c r="C21" s="14">
        <f>SUMIF(Assignments!$A$6:$A$45,"=1",Assignments!$P$6:$P$45)</f>
        <v>0</v>
      </c>
      <c r="D21" s="15">
        <f>SUMIF(Assignments!$A$6:$A$45,"=2",Assignments!$P$6:$P$45)</f>
        <v>0</v>
      </c>
      <c r="E21" s="15">
        <f>SUMIF(Assignments!$A$6:$A$45,"=3",Assignments!$P$6:$P$45)</f>
        <v>0</v>
      </c>
      <c r="F21" s="15">
        <f>SUMIF(Assignments!$A$6:$A$45,"=4",Assignments!$P$6:$P$45)</f>
        <v>0</v>
      </c>
      <c r="G21" s="68">
        <f>SUMIF(Assignments!$A$6:$A$45,"=5",Assignments!$P$6:$P$45)</f>
        <v>0</v>
      </c>
      <c r="H21" s="16">
        <f t="shared" si="1"/>
        <v>772</v>
      </c>
      <c r="I21" s="16">
        <f>Assignments!P47</f>
        <v>772</v>
      </c>
      <c r="J21" s="17" t="e">
        <f t="shared" si="5"/>
        <v>#DIV/0!</v>
      </c>
      <c r="K21" s="18" t="e">
        <f t="shared" si="5"/>
        <v>#DIV/0!</v>
      </c>
      <c r="L21" s="18" t="e">
        <f t="shared" si="6"/>
        <v>#DIV/0!</v>
      </c>
      <c r="M21" s="18" t="e">
        <f t="shared" si="6"/>
        <v>#DIV/0!</v>
      </c>
      <c r="N21" s="18" t="e">
        <f>G21/G$19</f>
        <v>#DIV/0!</v>
      </c>
      <c r="O21" s="44">
        <f>IF(H21&gt;0,H21/H$8,"")</f>
        <v>5.5015535475043467E-3</v>
      </c>
      <c r="P21" s="19">
        <f>I21/I$19</f>
        <v>1.8085978681035491E-2</v>
      </c>
      <c r="R21" s="7"/>
    </row>
    <row r="22" spans="1:20" ht="13.8" thickBot="1" x14ac:dyDescent="0.3">
      <c r="A22" s="84"/>
      <c r="B22" s="34" t="s">
        <v>41</v>
      </c>
      <c r="C22" s="20">
        <f>SUMIF(Assignments!$A$6:$A$45,"=1",Assignments!$Q$6:$Q$45)</f>
        <v>0</v>
      </c>
      <c r="D22" s="21">
        <f>SUMIF(Assignments!$A$6:$A$45,"=2",Assignments!$Q$6:$Q$45)</f>
        <v>0</v>
      </c>
      <c r="E22" s="21">
        <f>SUMIF(Assignments!$A$6:$A$45,"=3",Assignments!$Q$6:$Q$45)</f>
        <v>0</v>
      </c>
      <c r="F22" s="21">
        <f>SUMIF(Assignments!$A$6:$A$45,"=4",Assignments!$Q$6:$Q$45)</f>
        <v>0</v>
      </c>
      <c r="G22" s="69">
        <f>SUMIF(Assignments!$A$6:$A$45,"=5",Assignments!$Q$6:$Q$45)</f>
        <v>0</v>
      </c>
      <c r="H22" s="22">
        <f t="shared" si="1"/>
        <v>25065</v>
      </c>
      <c r="I22" s="22">
        <f>Assignments!Q47</f>
        <v>25065</v>
      </c>
      <c r="J22" s="23" t="e">
        <f t="shared" si="5"/>
        <v>#DIV/0!</v>
      </c>
      <c r="K22" s="24" t="e">
        <f t="shared" si="5"/>
        <v>#DIV/0!</v>
      </c>
      <c r="L22" s="24" t="e">
        <f t="shared" si="6"/>
        <v>#DIV/0!</v>
      </c>
      <c r="M22" s="24" t="e">
        <f t="shared" si="6"/>
        <v>#DIV/0!</v>
      </c>
      <c r="N22" s="24" t="e">
        <f>G22/G$19</f>
        <v>#DIV/0!</v>
      </c>
      <c r="O22" s="35">
        <f>IF(H22&gt;0,H22/H$8,"")</f>
        <v>0.17862233117642029</v>
      </c>
      <c r="P22" s="25">
        <f>I22/I$19</f>
        <v>0.58720862129553708</v>
      </c>
      <c r="R22" s="7"/>
    </row>
    <row r="23" spans="1:20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6" x14ac:dyDescent="0.3">
      <c r="A24" s="1" t="s">
        <v>34</v>
      </c>
    </row>
    <row r="25" spans="1:20" x14ac:dyDescent="0.25">
      <c r="A25" s="81" t="s">
        <v>38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</sheetData>
  <sheetProtection sheet="1" selectLockedCells="1"/>
  <protectedRanges>
    <protectedRange sqref="A3:B3 J6:N6 C6:G6" name="Range1"/>
  </protectedRanges>
  <mergeCells count="8">
    <mergeCell ref="A3:F4"/>
    <mergeCell ref="A25:T30"/>
    <mergeCell ref="A15:A18"/>
    <mergeCell ref="A19:A22"/>
    <mergeCell ref="A10:A14"/>
    <mergeCell ref="J6:P6"/>
    <mergeCell ref="C6:I6"/>
    <mergeCell ref="A8:A9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2021-10-12T21:13:12Z</dcterms:modified>
</cp:coreProperties>
</file>